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pivotTables/pivotTable2.xml" ContentType="application/vnd.openxmlformats-officedocument.spreadsheetml.pivotTable+xml"/>
  <Override PartName="/xl/pivotTables/pivotTable1.xml" ContentType="application/vnd.openxmlformats-officedocument.spreadsheetml.pivotTable+xml"/>
  <Override PartName="/xl/charts/colors3.xml" ContentType="application/vnd.ms-office.chartcolorstyle+xml"/>
  <Override PartName="/xl/worksheets/sheet1.xml" ContentType="application/vnd.openxmlformats-officedocument.spreadsheetml.workshee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charts/chart3.xml" ContentType="application/vnd.openxmlformats-officedocument.drawingml.chart+xml"/>
  <Override PartName="/xl/charts/style3.xml" ContentType="application/vnd.ms-office.chartstyle+xml"/>
  <Override PartName="/xl/drawings/drawing3.xml" ContentType="application/vnd.openxmlformats-officedocument.drawing+xml"/>
  <Override PartName="/xl/charts/chart2.xml" ContentType="application/vnd.openxmlformats-officedocument.drawingml.chart+xml"/>
  <Override PartName="/xl/charts/style1.xml" ContentType="application/vnd.ms-office.chartstyle+xml"/>
  <Override PartName="/xl/worksheets/sheet12.xml" ContentType="application/vnd.openxmlformats-officedocument.spreadsheetml.worksheet+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worksheets/sheet11.xml" ContentType="application/vnd.openxmlformats-officedocument.spreadsheetml.worksheet+xml"/>
  <Override PartName="/xl/worksheets/sheet10.xml" ContentType="application/vnd.openxmlformats-officedocument.spreadsheetml.worksheet+xml"/>
  <Override PartName="/xl/worksheets/sheet9.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colors1.xml" ContentType="application/vnd.ms-office.chartcolorstyle+xml"/>
  <Override PartName="/xl/drawings/drawing1.xml" ContentType="application/vnd.openxmlformats-officedocument.drawing+xml"/>
  <Override PartName="/xl/slicers/slicer1.xml" ContentType="application/vnd.ms-excel.slicer+xml"/>
  <Override PartName="/xl/drawings/drawing2.xml" ContentType="application/vnd.openxmlformats-officedocument.drawing+xml"/>
  <Override PartName="/xl/charts/chart1.xml" ContentType="application/vnd.openxmlformats-officedocument.drawingml.chart+xml"/>
  <Override PartName="/xl/tables/table1.xml" ContentType="application/vnd.openxmlformats-officedocument.spreadsheetml.table+xml"/>
  <Override PartName="/xl/calcChain.xml" ContentType="application/vnd.openxmlformats-officedocument.spreadsheetml.calcChain+xml"/>
  <Override PartName="/docProps/app.xml" ContentType="application/vnd.openxmlformats-officedocument.extended-properties+xml"/>
  <Override PartName="/docProps/core.xml" ContentType="application/vnd.openxmlformats-package.core-properties+xml"/>
  <Override PartName="/xl/pivotCache/pivotCacheRecords1.xml" ContentType="application/vnd.openxmlformats-officedocument.spreadsheetml.pivotCacheRecords+xml"/>
  <Override PartName="/xl/pivotCache/pivotCacheDefinition1.xml" ContentType="application/vnd.openxmlformats-officedocument.spreadsheetml.pivotCacheDefinitio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R:\DE_3226\projektdateien\"/>
    </mc:Choice>
  </mc:AlternateContent>
  <bookViews>
    <workbookView xWindow="0" yWindow="0" windowWidth="19200" windowHeight="7410" tabRatio="811" activeTab="3"/>
  </bookViews>
  <sheets>
    <sheet name="Umsatz Januar" sheetId="1" r:id="rId1"/>
    <sheet name="Umsatz Februar" sheetId="8" r:id="rId2"/>
    <sheet name="Umsatz März" sheetId="9" r:id="rId3"/>
    <sheet name="Umsatz Q1" sheetId="19" r:id="rId4"/>
    <sheet name="Bestellungen" sheetId="2" r:id="rId5"/>
    <sheet name="Adressen" sheetId="20" r:id="rId6"/>
    <sheet name="Umsatz Januar (2)" sheetId="14" r:id="rId7"/>
    <sheet name="alle Umsätze " sheetId="18" r:id="rId8"/>
    <sheet name="Diag. Jan" sheetId="16" r:id="rId9"/>
    <sheet name="Diag. Jan2" sheetId="17" r:id="rId10"/>
    <sheet name="Pivot JahrMonatPreis" sheetId="10" r:id="rId11"/>
    <sheet name="Pivot KategorieMenge" sheetId="11" r:id="rId12"/>
    <sheet name="Einfacher Bereich" sheetId="13" r:id="rId13"/>
    <sheet name="Liste der Gerichte" sheetId="3" r:id="rId14"/>
  </sheets>
  <definedNames>
    <definedName name="BestellDatum" localSheetId="12">'Einfacher Bereich'!$D$3:$D$16</definedName>
    <definedName name="BestellDatum">Bestellungen!$D$3:$D$16</definedName>
    <definedName name="BestellGerichte" localSheetId="12">'Einfacher Bereich'!$B$3:$B$16</definedName>
    <definedName name="BestellGerichte">Bestellungen!$B$3:$B$16</definedName>
    <definedName name="BestellMenge" localSheetId="12">'Einfacher Bereich'!$J$3:$J$16</definedName>
    <definedName name="BestellMenge">Bestellungen!$J$3:$J$16</definedName>
    <definedName name="Brutto" localSheetId="7">'alle Umsätze '!#REF!</definedName>
    <definedName name="Brutto" localSheetId="1">'Umsatz Februar'!$I$5:$I$11</definedName>
    <definedName name="Brutto" localSheetId="6">'Umsatz Januar (2)'!$F$4:$F$10</definedName>
    <definedName name="Brutto" localSheetId="2">'Umsatz März'!$I$5:$I$11</definedName>
    <definedName name="Brutto" localSheetId="3">'Umsatz Q1'!$I$5:$I$11</definedName>
    <definedName name="Brutto">'Umsatz Januar'!$I$5:$I$11</definedName>
    <definedName name="Datenschnitt_Jahr">#N/A</definedName>
    <definedName name="Datenschnitt_Monat">#N/A</definedName>
    <definedName name="Datenschnitt_Tag">#N/A</definedName>
    <definedName name="_xlnm.Print_Area" localSheetId="0">'Umsatz Januar'!$D$2:$J$12</definedName>
    <definedName name="Einzelpreis" localSheetId="7">'alle Umsätze '!#REF!</definedName>
    <definedName name="Einzelpreis" localSheetId="1">'Umsatz Februar'!$E$5:$E$11</definedName>
    <definedName name="Einzelpreis" localSheetId="6">'Umsatz Januar (2)'!$B$4:$B$10</definedName>
    <definedName name="Einzelpreis" localSheetId="2">'Umsatz März'!$E$5:$E$11</definedName>
    <definedName name="Einzelpreis" localSheetId="3">'Umsatz Q1'!$E$5:$E$11</definedName>
    <definedName name="Einzelpreis">'Umsatz Januar'!$E$5:$E$11</definedName>
    <definedName name="Gerichte" localSheetId="7">'alle Umsätze '!#REF!</definedName>
    <definedName name="Gerichte" localSheetId="1">'Umsatz Februar'!$E$5:$I$11</definedName>
    <definedName name="Gerichte" localSheetId="6">'Umsatz Januar (2)'!$B$4:$F$10</definedName>
    <definedName name="Gerichte" localSheetId="2">'Umsatz März'!$E$5:$I$11</definedName>
    <definedName name="Gerichte" localSheetId="3">'Umsatz Q1'!$E$5:$I$11</definedName>
    <definedName name="Gerichte">'Umsatz Januar'!$E$5:$I$11</definedName>
    <definedName name="Gesamtpreis__netto" localSheetId="7">'alle Umsätze '!#REF!</definedName>
    <definedName name="Gesamtpreis__netto" localSheetId="1">'Umsatz Februar'!$G$5:$G$11</definedName>
    <definedName name="Gesamtpreis__netto" localSheetId="6">'Umsatz Januar (2)'!$D$4:$D$10</definedName>
    <definedName name="Gesamtpreis__netto" localSheetId="2">'Umsatz März'!$G$5:$G$11</definedName>
    <definedName name="Gesamtpreis__netto" localSheetId="3">'Umsatz Q1'!$G$5:$G$11</definedName>
    <definedName name="Gesamtpreis__netto">'Umsatz Januar'!$G$5:$G$11</definedName>
    <definedName name="Involtini_di_prosciutto_crudo" localSheetId="7">'alle Umsätze '!#REF!</definedName>
    <definedName name="Involtini_di_prosciutto_crudo" localSheetId="1">'Umsatz Februar'!$E$9:$I$9</definedName>
    <definedName name="Involtini_di_prosciutto_crudo" localSheetId="6">'Umsatz Januar (2)'!$B$8:$F$8</definedName>
    <definedName name="Involtini_di_prosciutto_crudo" localSheetId="2">'Umsatz März'!$E$9:$I$9</definedName>
    <definedName name="Involtini_di_prosciutto_crudo" localSheetId="3">'Umsatz Q1'!$E$9:$I$9</definedName>
    <definedName name="Involtini_di_prosciutto_crudo">'Umsatz Januar'!$E$9:$I$9</definedName>
    <definedName name="ListeGerichte">'Liste der Gerichte'!$A$1:$A$8</definedName>
    <definedName name="ListePreise">'Liste der Gerichte'!$A$1:$C$8</definedName>
    <definedName name="Menge" localSheetId="7">'alle Umsätze '!#REF!</definedName>
    <definedName name="Menge" localSheetId="1">'Umsatz Februar'!$F$5:$F$11</definedName>
    <definedName name="Menge" localSheetId="6">'Umsatz Januar (2)'!$C$4:$C$10</definedName>
    <definedName name="Menge" localSheetId="2">'Umsatz März'!$F$5:$F$11</definedName>
    <definedName name="Menge" localSheetId="3">'Umsatz Q1'!$F$5:$F$11</definedName>
    <definedName name="Menge">'Umsatz Januar'!$F$5:$F$11</definedName>
    <definedName name="MWSt">19%</definedName>
    <definedName name="Pesce_spada_alla_brace" localSheetId="7">'alle Umsätze '!#REF!</definedName>
    <definedName name="Pesce_spada_alla_brace" localSheetId="1">'Umsatz Februar'!$E$11:$I$11</definedName>
    <definedName name="Pesce_spada_alla_brace" localSheetId="6">'Umsatz Januar (2)'!$B$10:$F$10</definedName>
    <definedName name="Pesce_spada_alla_brace" localSheetId="2">'Umsatz März'!$E$11:$I$11</definedName>
    <definedName name="Pesce_spada_alla_brace" localSheetId="3">'Umsatz Q1'!$E$11:$I$11</definedName>
    <definedName name="Pesce_spada_alla_brace">'Umsatz Januar'!$E$11:$I$11</definedName>
    <definedName name="Petto_di_pollo_ripieno" localSheetId="7">'alle Umsätze '!#REF!</definedName>
    <definedName name="Petto_di_pollo_ripieno" localSheetId="1">'Umsatz Februar'!$E$10:$I$10</definedName>
    <definedName name="Petto_di_pollo_ripieno" localSheetId="6">'Umsatz Januar (2)'!$B$9:$F$9</definedName>
    <definedName name="Petto_di_pollo_ripieno" localSheetId="2">'Umsatz März'!$E$10:$I$10</definedName>
    <definedName name="Petto_di_pollo_ripieno" localSheetId="3">'Umsatz Q1'!$E$10:$I$10</definedName>
    <definedName name="Petto_di_pollo_ripieno">'Umsatz Januar'!$E$10:$I$10</definedName>
    <definedName name="Pizza_margherita" localSheetId="7">'alle Umsätze '!#REF!</definedName>
    <definedName name="Pizza_margherita" localSheetId="1">'Umsatz Februar'!$E$6:$I$6</definedName>
    <definedName name="Pizza_margherita" localSheetId="6">'Umsatz Januar (2)'!$B$5:$F$5</definedName>
    <definedName name="Pizza_margherita" localSheetId="2">'Umsatz März'!$E$6:$I$6</definedName>
    <definedName name="Pizza_margherita" localSheetId="3">'Umsatz Q1'!$E$6:$I$6</definedName>
    <definedName name="Pizza_margherita">'Umsatz Januar'!$E$6:$I$6</definedName>
    <definedName name="Pizza_veneziana" localSheetId="7">'alle Umsätze '!#REF!</definedName>
    <definedName name="Pizza_veneziana" localSheetId="1">'Umsatz Februar'!$E$5:$I$5</definedName>
    <definedName name="Pizza_veneziana" localSheetId="6">'Umsatz Januar (2)'!$B$4:$F$4</definedName>
    <definedName name="Pizza_veneziana" localSheetId="2">'Umsatz März'!$E$5:$I$5</definedName>
    <definedName name="Pizza_veneziana" localSheetId="3">'Umsatz Q1'!$E$5:$I$5</definedName>
    <definedName name="Pizza_veneziana">'Umsatz Januar'!$E$5:$I$5</definedName>
    <definedName name="Saltimbocca_alla_romana" localSheetId="7">'alle Umsätze '!#REF!</definedName>
    <definedName name="Saltimbocca_alla_romana" localSheetId="1">'Umsatz Februar'!$E$8:$I$8</definedName>
    <definedName name="Saltimbocca_alla_romana" localSheetId="6">'Umsatz Januar (2)'!$B$7:$F$7</definedName>
    <definedName name="Saltimbocca_alla_romana" localSheetId="2">'Umsatz März'!$E$8:$I$8</definedName>
    <definedName name="Saltimbocca_alla_romana" localSheetId="3">'Umsatz Q1'!$E$8:$I$8</definedName>
    <definedName name="Saltimbocca_alla_romana">'Umsatz Januar'!$E$8:$I$8</definedName>
    <definedName name="Spaghetti_agli_e_olio" localSheetId="7">'alle Umsätze '!#REF!</definedName>
    <definedName name="Spaghetti_agli_e_olio" localSheetId="1">'Umsatz Februar'!$E$7:$I$7</definedName>
    <definedName name="Spaghetti_agli_e_olio" localSheetId="6">'Umsatz Januar (2)'!$B$6:$F$6</definedName>
    <definedName name="Spaghetti_agli_e_olio" localSheetId="2">'Umsatz März'!$E$7:$I$7</definedName>
    <definedName name="Spaghetti_agli_e_olio" localSheetId="3">'Umsatz Q1'!$E$7:$I$7</definedName>
    <definedName name="Spaghetti_agli_e_olio">'Umsatz Januar'!$E$7:$I$7</definedName>
    <definedName name="Steuer" localSheetId="7">'alle Umsätze '!#REF!</definedName>
    <definedName name="Steuer" localSheetId="1">'Umsatz Februar'!$H$5:$H$11</definedName>
    <definedName name="Steuer" localSheetId="6">'Umsatz Januar (2)'!$E$4:$E$10</definedName>
    <definedName name="Steuer" localSheetId="2">'Umsatz März'!$H$5:$H$11</definedName>
    <definedName name="Steuer" localSheetId="3">'Umsatz Q1'!$H$5:$H$11</definedName>
    <definedName name="Steuer">'Umsatz Januar'!$H$5:$H$11</definedName>
    <definedName name="WildeMarkierung">'Liste der Gerichte'!$C$11:$F$19,'Liste der Gerichte'!$F$2:$J$7,'Liste der Gerichte'!$J$9:$M$13,'Liste der Gerichte'!$H$16:$I$21</definedName>
  </definedNames>
  <calcPr calcId="162913"/>
  <pivotCaches>
    <pivotCache cacheId="4" r:id="rId15"/>
  </pivotCaches>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16"/>
        <x14:slicerCache r:id="rId17"/>
        <x14:slicerCache r:id="rId18"/>
      </x15:slicerCaches>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4" i="13" l="1"/>
  <c r="N5" i="13"/>
  <c r="N6" i="13"/>
  <c r="N7" i="13"/>
  <c r="N8" i="13"/>
  <c r="N9" i="13"/>
  <c r="N10" i="13"/>
  <c r="N11" i="13"/>
  <c r="N12" i="13"/>
  <c r="N13" i="13"/>
  <c r="N14" i="13"/>
  <c r="N15" i="13"/>
  <c r="N16" i="13"/>
  <c r="N17" i="13"/>
  <c r="N3" i="13"/>
  <c r="M3" i="2"/>
  <c r="M4" i="2"/>
  <c r="M5" i="2"/>
  <c r="M6" i="2"/>
  <c r="M7" i="2"/>
  <c r="M8" i="2"/>
  <c r="M9" i="2"/>
  <c r="M10" i="2"/>
  <c r="M11" i="2"/>
  <c r="M12" i="2"/>
  <c r="M13" i="2"/>
  <c r="M14" i="2"/>
  <c r="M15" i="2"/>
  <c r="M16" i="2"/>
  <c r="C17" i="13" l="1"/>
  <c r="E17" i="13"/>
  <c r="F17" i="13"/>
  <c r="G17" i="13"/>
  <c r="H17" i="13"/>
  <c r="I17" i="13"/>
  <c r="K17" i="13"/>
  <c r="L17" i="13"/>
  <c r="M17" i="13" s="1"/>
  <c r="F6" i="19"/>
  <c r="G6" i="19" s="1"/>
  <c r="H6" i="19" s="1"/>
  <c r="I6" i="19" s="1"/>
  <c r="J6" i="19" s="1"/>
  <c r="F7" i="19"/>
  <c r="F8" i="19"/>
  <c r="G8" i="19" s="1"/>
  <c r="H8" i="19" s="1"/>
  <c r="I8" i="19" s="1"/>
  <c r="J8" i="19" s="1"/>
  <c r="F9" i="19"/>
  <c r="G9" i="19" s="1"/>
  <c r="H9" i="19" s="1"/>
  <c r="I9" i="19" s="1"/>
  <c r="J9" i="19" s="1"/>
  <c r="F10" i="19"/>
  <c r="G10" i="19" s="1"/>
  <c r="H10" i="19" s="1"/>
  <c r="I10" i="19" s="1"/>
  <c r="J10" i="19" s="1"/>
  <c r="F11" i="19"/>
  <c r="F5" i="19"/>
  <c r="G5" i="19" s="1"/>
  <c r="G11" i="19"/>
  <c r="H11" i="19" s="1"/>
  <c r="I11" i="19" s="1"/>
  <c r="J11" i="19" s="1"/>
  <c r="G7" i="19"/>
  <c r="H7" i="19" s="1"/>
  <c r="I7" i="19" s="1"/>
  <c r="J7" i="19" s="1"/>
  <c r="E5" i="18"/>
  <c r="E6" i="18"/>
  <c r="E7" i="18"/>
  <c r="E8" i="18"/>
  <c r="E9" i="18"/>
  <c r="E10" i="18"/>
  <c r="E4" i="18"/>
  <c r="D5" i="18"/>
  <c r="D6" i="18"/>
  <c r="D7" i="18"/>
  <c r="D8" i="18"/>
  <c r="D9" i="18"/>
  <c r="D10" i="18"/>
  <c r="D4" i="18"/>
  <c r="C5" i="18"/>
  <c r="C6" i="18"/>
  <c r="C7" i="18"/>
  <c r="C8" i="18"/>
  <c r="C9" i="18"/>
  <c r="C10" i="18"/>
  <c r="C4" i="18"/>
  <c r="B4" i="18"/>
  <c r="B5" i="18"/>
  <c r="B6" i="18"/>
  <c r="B7" i="18"/>
  <c r="B8" i="18"/>
  <c r="B9" i="18"/>
  <c r="B10" i="18"/>
  <c r="B3" i="18"/>
  <c r="F12" i="19" l="1"/>
  <c r="G12" i="19"/>
  <c r="H5" i="19"/>
  <c r="H12" i="19" s="1"/>
  <c r="C11" i="14"/>
  <c r="D10" i="14"/>
  <c r="D9" i="14"/>
  <c r="D8" i="14"/>
  <c r="D7" i="14"/>
  <c r="D6" i="14"/>
  <c r="D5" i="14"/>
  <c r="D4" i="14"/>
  <c r="G4" i="13"/>
  <c r="G5" i="13"/>
  <c r="G6" i="13"/>
  <c r="G7" i="13"/>
  <c r="G8" i="13"/>
  <c r="G9" i="13"/>
  <c r="G10" i="13"/>
  <c r="G11" i="13"/>
  <c r="G12" i="13"/>
  <c r="G13" i="13"/>
  <c r="G14" i="13"/>
  <c r="G15" i="13"/>
  <c r="G16" i="13"/>
  <c r="G3" i="13"/>
  <c r="K3" i="13"/>
  <c r="K4" i="13" s="1"/>
  <c r="K5" i="13" s="1"/>
  <c r="K6" i="13" s="1"/>
  <c r="K7" i="13" s="1"/>
  <c r="K8" i="13" s="1"/>
  <c r="K9" i="13" s="1"/>
  <c r="K10" i="13" s="1"/>
  <c r="K11" i="13" s="1"/>
  <c r="K12" i="13" s="1"/>
  <c r="K13" i="13" s="1"/>
  <c r="K14" i="13" s="1"/>
  <c r="K15" i="13" s="1"/>
  <c r="K16" i="13" s="1"/>
  <c r="F7" i="13"/>
  <c r="F3" i="13"/>
  <c r="F12" i="13"/>
  <c r="F13" i="13"/>
  <c r="F16" i="13"/>
  <c r="F6" i="13"/>
  <c r="F4" i="13"/>
  <c r="F9" i="13"/>
  <c r="F5" i="13"/>
  <c r="F10" i="13"/>
  <c r="F15" i="13"/>
  <c r="F8" i="13"/>
  <c r="F11" i="13"/>
  <c r="F14" i="13"/>
  <c r="E7" i="13"/>
  <c r="E3" i="13"/>
  <c r="E12" i="13"/>
  <c r="E13" i="13"/>
  <c r="E16" i="13"/>
  <c r="E6" i="13"/>
  <c r="E4" i="13"/>
  <c r="E9" i="13"/>
  <c r="E5" i="13"/>
  <c r="E10" i="13"/>
  <c r="E15" i="13"/>
  <c r="E8" i="13"/>
  <c r="E11" i="13"/>
  <c r="E14" i="13"/>
  <c r="L14" i="13"/>
  <c r="M14" i="13" s="1"/>
  <c r="I14" i="13"/>
  <c r="H14" i="13"/>
  <c r="C14" i="13"/>
  <c r="L11" i="13"/>
  <c r="M11" i="13" s="1"/>
  <c r="I11" i="13"/>
  <c r="H11" i="13"/>
  <c r="C11" i="13"/>
  <c r="L8" i="13"/>
  <c r="M8" i="13" s="1"/>
  <c r="I8" i="13"/>
  <c r="H8" i="13"/>
  <c r="C8" i="13"/>
  <c r="L15" i="13"/>
  <c r="M15" i="13" s="1"/>
  <c r="I15" i="13"/>
  <c r="H15" i="13"/>
  <c r="C15" i="13"/>
  <c r="L10" i="13"/>
  <c r="M10" i="13" s="1"/>
  <c r="I10" i="13"/>
  <c r="H10" i="13"/>
  <c r="C10" i="13"/>
  <c r="L5" i="13"/>
  <c r="M5" i="13" s="1"/>
  <c r="I5" i="13"/>
  <c r="H5" i="13"/>
  <c r="C5" i="13"/>
  <c r="L9" i="13"/>
  <c r="M9" i="13" s="1"/>
  <c r="I9" i="13"/>
  <c r="H9" i="13"/>
  <c r="C9" i="13"/>
  <c r="L4" i="13"/>
  <c r="M4" i="13" s="1"/>
  <c r="I4" i="13"/>
  <c r="H4" i="13"/>
  <c r="C4" i="13"/>
  <c r="L6" i="13"/>
  <c r="M6" i="13" s="1"/>
  <c r="I6" i="13"/>
  <c r="H6" i="13"/>
  <c r="C6" i="13"/>
  <c r="L16" i="13"/>
  <c r="M16" i="13" s="1"/>
  <c r="I16" i="13"/>
  <c r="H16" i="13"/>
  <c r="C16" i="13"/>
  <c r="L13" i="13"/>
  <c r="M13" i="13" s="1"/>
  <c r="I13" i="13"/>
  <c r="H13" i="13"/>
  <c r="C13" i="13"/>
  <c r="L12" i="13"/>
  <c r="M12" i="13" s="1"/>
  <c r="I12" i="13"/>
  <c r="H12" i="13"/>
  <c r="C12" i="13"/>
  <c r="L3" i="13"/>
  <c r="M3" i="13" s="1"/>
  <c r="I3" i="13"/>
  <c r="H3" i="13"/>
  <c r="C3" i="13"/>
  <c r="L7" i="13"/>
  <c r="I7" i="13"/>
  <c r="H7" i="13"/>
  <c r="C7" i="13"/>
  <c r="I5" i="19" l="1"/>
  <c r="I12" i="19" s="1"/>
  <c r="E4" i="14"/>
  <c r="E5" i="14"/>
  <c r="F5" i="14" s="1"/>
  <c r="E6" i="14"/>
  <c r="F6" i="14" s="1"/>
  <c r="E7" i="14"/>
  <c r="F7" i="14" s="1"/>
  <c r="E8" i="14"/>
  <c r="F8" i="14" s="1"/>
  <c r="E9" i="14"/>
  <c r="F9" i="14" s="1"/>
  <c r="E10" i="14"/>
  <c r="F10" i="14" s="1"/>
  <c r="D11" i="14"/>
  <c r="M7" i="13"/>
  <c r="C11" i="2"/>
  <c r="E11" i="2"/>
  <c r="F11" i="2"/>
  <c r="G11" i="2"/>
  <c r="H11" i="2"/>
  <c r="I11" i="2"/>
  <c r="K11" i="2"/>
  <c r="L11" i="2" s="1"/>
  <c r="J17" i="2"/>
  <c r="D17" i="2"/>
  <c r="F12" i="9"/>
  <c r="G11" i="9"/>
  <c r="G10" i="9"/>
  <c r="G9" i="9"/>
  <c r="G8" i="9"/>
  <c r="G7" i="9"/>
  <c r="G6" i="9"/>
  <c r="G5" i="9"/>
  <c r="F12" i="8"/>
  <c r="H11" i="8"/>
  <c r="I11" i="8" s="1"/>
  <c r="J11" i="8" s="1"/>
  <c r="G11" i="8"/>
  <c r="G10" i="8"/>
  <c r="H10" i="8" s="1"/>
  <c r="I10" i="8" s="1"/>
  <c r="J10" i="8" s="1"/>
  <c r="G9" i="8"/>
  <c r="H9" i="8" s="1"/>
  <c r="I9" i="8" s="1"/>
  <c r="J9" i="8" s="1"/>
  <c r="G8" i="8"/>
  <c r="H8" i="8" s="1"/>
  <c r="I8" i="8" s="1"/>
  <c r="J8" i="8" s="1"/>
  <c r="G7" i="8"/>
  <c r="H7" i="8" s="1"/>
  <c r="I7" i="8" s="1"/>
  <c r="J7" i="8" s="1"/>
  <c r="G6" i="8"/>
  <c r="H6" i="8" s="1"/>
  <c r="I6" i="8" s="1"/>
  <c r="J6" i="8" s="1"/>
  <c r="G5" i="8"/>
  <c r="H5" i="8" s="1"/>
  <c r="H9" i="2"/>
  <c r="H8" i="2"/>
  <c r="H3" i="2"/>
  <c r="H14" i="2"/>
  <c r="H10" i="2"/>
  <c r="H12" i="2"/>
  <c r="H15" i="2"/>
  <c r="H5" i="2"/>
  <c r="H6" i="2"/>
  <c r="H16" i="2"/>
  <c r="H13" i="2"/>
  <c r="H7" i="2"/>
  <c r="H4" i="2"/>
  <c r="K9" i="2"/>
  <c r="L9" i="2" s="1"/>
  <c r="K8" i="2"/>
  <c r="L8" i="2" s="1"/>
  <c r="K3" i="2"/>
  <c r="L3" i="2" s="1"/>
  <c r="K14" i="2"/>
  <c r="L14" i="2" s="1"/>
  <c r="K10" i="2"/>
  <c r="L10" i="2" s="1"/>
  <c r="K12" i="2"/>
  <c r="L12" i="2" s="1"/>
  <c r="K15" i="2"/>
  <c r="L15" i="2" s="1"/>
  <c r="K5" i="2"/>
  <c r="L5" i="2" s="1"/>
  <c r="K6" i="2"/>
  <c r="L6" i="2" s="1"/>
  <c r="K16" i="2"/>
  <c r="L16" i="2" s="1"/>
  <c r="K13" i="2"/>
  <c r="L13" i="2" s="1"/>
  <c r="K7" i="2"/>
  <c r="L7" i="2" s="1"/>
  <c r="K4" i="2"/>
  <c r="L4" i="2" s="1"/>
  <c r="C9" i="2"/>
  <c r="C8" i="2"/>
  <c r="C3" i="2"/>
  <c r="C14" i="2"/>
  <c r="C10" i="2"/>
  <c r="C12" i="2"/>
  <c r="C15" i="2"/>
  <c r="C5" i="2"/>
  <c r="C6" i="2"/>
  <c r="C16" i="2"/>
  <c r="C13" i="2"/>
  <c r="C7" i="2"/>
  <c r="C4" i="2"/>
  <c r="I9" i="2"/>
  <c r="I8" i="2"/>
  <c r="I3" i="2"/>
  <c r="I14" i="2"/>
  <c r="I10" i="2"/>
  <c r="I12" i="2"/>
  <c r="I15" i="2"/>
  <c r="I5" i="2"/>
  <c r="I6" i="2"/>
  <c r="I16" i="2"/>
  <c r="I13" i="2"/>
  <c r="I7" i="2"/>
  <c r="I4" i="2"/>
  <c r="E9" i="2"/>
  <c r="E8" i="2"/>
  <c r="E3" i="2"/>
  <c r="E14" i="2"/>
  <c r="E10" i="2"/>
  <c r="E12" i="2"/>
  <c r="E15" i="2"/>
  <c r="E5" i="2"/>
  <c r="E6" i="2"/>
  <c r="E16" i="2"/>
  <c r="E13" i="2"/>
  <c r="E7" i="2"/>
  <c r="E4" i="2"/>
  <c r="G9" i="2"/>
  <c r="G8" i="2"/>
  <c r="G3" i="2"/>
  <c r="G14" i="2"/>
  <c r="G10" i="2"/>
  <c r="G12" i="2"/>
  <c r="G15" i="2"/>
  <c r="G5" i="2"/>
  <c r="G6" i="2"/>
  <c r="G16" i="2"/>
  <c r="G13" i="2"/>
  <c r="G7" i="2"/>
  <c r="G4" i="2"/>
  <c r="F9" i="2"/>
  <c r="F8" i="2"/>
  <c r="F3" i="2"/>
  <c r="F14" i="2"/>
  <c r="F10" i="2"/>
  <c r="F12" i="2"/>
  <c r="F15" i="2"/>
  <c r="F5" i="2"/>
  <c r="F6" i="2"/>
  <c r="F16" i="2"/>
  <c r="F13" i="2"/>
  <c r="F7" i="2"/>
  <c r="F4" i="2"/>
  <c r="G7" i="1"/>
  <c r="H7" i="1" s="1"/>
  <c r="G8" i="1"/>
  <c r="H8" i="1" s="1"/>
  <c r="I8" i="1" s="1"/>
  <c r="J8" i="1" s="1"/>
  <c r="G9" i="1"/>
  <c r="H9" i="1" s="1"/>
  <c r="G10" i="1"/>
  <c r="H10" i="1" s="1"/>
  <c r="G11" i="1"/>
  <c r="H11" i="1" s="1"/>
  <c r="G6" i="1"/>
  <c r="H6" i="1" s="1"/>
  <c r="G5" i="1"/>
  <c r="H5" i="1" s="1"/>
  <c r="F12" i="1"/>
  <c r="L17" i="2" l="1"/>
  <c r="J5" i="19"/>
  <c r="E11" i="14"/>
  <c r="F4" i="14"/>
  <c r="C17" i="2"/>
  <c r="K17" i="2"/>
  <c r="G12" i="8"/>
  <c r="H5" i="9"/>
  <c r="H6" i="9"/>
  <c r="I6" i="9" s="1"/>
  <c r="J6" i="9" s="1"/>
  <c r="H7" i="9"/>
  <c r="I7" i="9" s="1"/>
  <c r="J7" i="9" s="1"/>
  <c r="H8" i="9"/>
  <c r="I8" i="9" s="1"/>
  <c r="J8" i="9" s="1"/>
  <c r="H9" i="9"/>
  <c r="I9" i="9" s="1"/>
  <c r="J9" i="9" s="1"/>
  <c r="H10" i="9"/>
  <c r="I10" i="9" s="1"/>
  <c r="J10" i="9" s="1"/>
  <c r="H11" i="9"/>
  <c r="I11" i="9" s="1"/>
  <c r="J11" i="9" s="1"/>
  <c r="G12" i="9"/>
  <c r="H12" i="8"/>
  <c r="I5" i="8"/>
  <c r="I10" i="1"/>
  <c r="J10" i="1" s="1"/>
  <c r="I11" i="1"/>
  <c r="J11" i="1" s="1"/>
  <c r="I7" i="1"/>
  <c r="J7" i="1" s="1"/>
  <c r="I9" i="1"/>
  <c r="J9" i="1" s="1"/>
  <c r="H12" i="1"/>
  <c r="I5" i="1"/>
  <c r="J5" i="1" s="1"/>
  <c r="I6" i="1"/>
  <c r="J6" i="1" s="1"/>
  <c r="G12" i="1"/>
  <c r="F11" i="14" l="1"/>
  <c r="H12" i="9"/>
  <c r="I5" i="9"/>
  <c r="I12" i="8"/>
  <c r="J5" i="8"/>
  <c r="I12" i="1"/>
  <c r="I12" i="9" l="1"/>
  <c r="J5" i="9"/>
</calcChain>
</file>

<file path=xl/sharedStrings.xml><?xml version="1.0" encoding="utf-8"?>
<sst xmlns="http://schemas.openxmlformats.org/spreadsheetml/2006/main" count="187" uniqueCount="67">
  <si>
    <t>Pizza veneziana</t>
  </si>
  <si>
    <t>Saltimbocca alla romana</t>
  </si>
  <si>
    <t>Involtini di prosciutto crudo</t>
  </si>
  <si>
    <t>Petto di pollo ripieno</t>
  </si>
  <si>
    <t>Pesce spada alla brace</t>
  </si>
  <si>
    <t>Gericht</t>
  </si>
  <si>
    <t>Preis</t>
  </si>
  <si>
    <t>Einzelpreis</t>
  </si>
  <si>
    <t>Pizza margherita</t>
  </si>
  <si>
    <t>Gerichte</t>
  </si>
  <si>
    <t>Menge</t>
  </si>
  <si>
    <t>Ergebnis</t>
  </si>
  <si>
    <t>Steuer</t>
  </si>
  <si>
    <t>Brutto</t>
  </si>
  <si>
    <t>Gesamtpreis (netto)</t>
  </si>
  <si>
    <t>Verkaufsdaten für Januar 2019</t>
  </si>
  <si>
    <t>Datum</t>
  </si>
  <si>
    <t>Monat</t>
  </si>
  <si>
    <t>Rabattpreis</t>
  </si>
  <si>
    <t>Jahr</t>
  </si>
  <si>
    <t>Tag</t>
  </si>
  <si>
    <t>Jahr_Monat</t>
  </si>
  <si>
    <t>Erstes Wort</t>
  </si>
  <si>
    <t>Kategorie</t>
  </si>
  <si>
    <t>Pizza</t>
  </si>
  <si>
    <t>Pesce</t>
  </si>
  <si>
    <t>Pasta</t>
  </si>
  <si>
    <t>Carne</t>
  </si>
  <si>
    <t>Spaghetti aglio e olio</t>
  </si>
  <si>
    <t>Verkaufsdaten für Februar 2019</t>
  </si>
  <si>
    <t>Verkaufsdaten für März 2019</t>
  </si>
  <si>
    <t>Vorläufige Daten ohne Bestellungen</t>
  </si>
  <si>
    <t>Zeilenbeschriftungen</t>
  </si>
  <si>
    <t>Gesamtergebnis</t>
  </si>
  <si>
    <t>Summe von Menge</t>
  </si>
  <si>
    <t>lfd Menge</t>
  </si>
  <si>
    <t>Januar</t>
  </si>
  <si>
    <t>Februar</t>
  </si>
  <si>
    <t>März</t>
  </si>
  <si>
    <t>Verkaufsdaten für das 1. Quartal 2019</t>
  </si>
  <si>
    <t>Theo Testinghoff</t>
  </si>
  <si>
    <t>Lorenz Hölscher</t>
  </si>
  <si>
    <t>Maria Machmit</t>
  </si>
  <si>
    <t>David Demo-Meier</t>
  </si>
  <si>
    <t>Berta Beispiel y Cortega</t>
  </si>
  <si>
    <t>Herbert von Haarajan</t>
  </si>
  <si>
    <t>Hölscher</t>
  </si>
  <si>
    <t>Testinghoff</t>
  </si>
  <si>
    <t>Machmit</t>
  </si>
  <si>
    <t>Cortega</t>
  </si>
  <si>
    <t>Haarajan</t>
  </si>
  <si>
    <t>Herbert von Haarajan, A-8010 Graz, 0049/316/987654321</t>
  </si>
  <si>
    <t>Lorenz Hölscher, D-52099 Aachen, 0241/123456</t>
  </si>
  <si>
    <t>Theo Testinghoff, D-10234 Berlin, 010/987654</t>
  </si>
  <si>
    <t>Maria Machmit, D-33689 Sennestadt, 05205/1122</t>
  </si>
  <si>
    <t>Berta Beispiel y Cortega, D-52011 Aachen, 0241/55555</t>
  </si>
  <si>
    <t>David Demo-Meier, B-4701 Eupen, 0011/111/11111</t>
  </si>
  <si>
    <t>Meier</t>
  </si>
  <si>
    <t>Testinghoff (Berlin), Tel.: 987654</t>
  </si>
  <si>
    <t>Machmit (Sennestadt), Tel.: 1122</t>
  </si>
  <si>
    <t>Demo-Meier (Eupen), Tel.: 11111</t>
  </si>
  <si>
    <t>Beispiel y Cortega (Aachen), Tel.: 55555</t>
  </si>
  <si>
    <t>von Haarajan (Graz), Tel.: 987654321</t>
  </si>
  <si>
    <t>Hölscher (Aachen), Tel.: 123456</t>
  </si>
  <si>
    <t>Pizza vongole</t>
  </si>
  <si>
    <t>Gesamt</t>
  </si>
  <si>
    <t>Summe von Gesamt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</si>
</sst>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0.00\ &quot;€&quot;"/>
    <numFmt numFmtId="165" formatCode="#,##0&quot; Teller&quot;"/>
    <numFmt numFmtId="166" formatCode="_-* #,##0.00\ [$€-407]_-;\-* #,##0.00\ [$€-407]_-;_-* &quot;-&quot;??\ [$€-407]_-;_-@_-"/>
    <numFmt numFmtId="167" formatCode="#,##0\ &quot;Teller&quot;"/>
  </numFmts>
  <fonts count="7"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sz val="20"/>
      <color theme="0"/>
      <name val="Arial Black"/>
      <family val="2"/>
    </font>
    <font>
      <sz val="11"/>
      <name val="Calibri"/>
      <family val="2"/>
      <scheme val="minor"/>
    </font>
    <font>
      <b/>
      <sz val="11"/>
      <color theme="1"/>
      <name val="Calibri"/>
      <scheme val="minor"/>
    </font>
  </fonts>
  <fills count="5">
    <fill>
      <patternFill patternType="none"/>
    </fill>
    <fill>
      <patternFill patternType="gray125"/>
    </fill>
    <fill>
      <patternFill patternType="solid">
        <fgColor theme="4"/>
      </patternFill>
    </fill>
    <fill>
      <patternFill patternType="solid">
        <fgColor theme="5"/>
      </patternFill>
    </fill>
    <fill>
      <patternFill patternType="solid">
        <fgColor theme="0" tint="-0.499984740745262"/>
        <bgColor indexed="64"/>
      </patternFill>
    </fill>
  </fills>
  <borders count="3">
    <border>
      <left/>
      <right/>
      <top/>
      <bottom/>
      <diagonal/>
    </border>
    <border>
      <left/>
      <right/>
      <top style="thick">
        <color theme="9" tint="-0.24994659260841701"/>
      </top>
      <bottom/>
      <diagonal/>
    </border>
    <border>
      <left/>
      <right/>
      <top/>
      <bottom style="thin">
        <color indexed="64"/>
      </bottom>
      <diagonal/>
    </border>
  </borders>
  <cellStyleXfs count="5">
    <xf numFmtId="0" fontId="0" fillId="0" borderId="0"/>
    <xf numFmtId="44" fontId="1" fillId="0" borderId="0" applyFont="0" applyFill="0" applyBorder="0" applyAlignment="0" applyProtection="0"/>
    <xf numFmtId="0" fontId="3" fillId="2" borderId="0" applyNumberFormat="0" applyBorder="0" applyAlignment="0" applyProtection="0"/>
    <xf numFmtId="0" fontId="3" fillId="3" borderId="0" applyNumberFormat="0" applyBorder="0" applyAlignment="0" applyProtection="0"/>
    <xf numFmtId="0" fontId="4" fillId="4" borderId="0"/>
  </cellStyleXfs>
  <cellXfs count="32">
    <xf numFmtId="0" fontId="0" fillId="0" borderId="0" xfId="0"/>
    <xf numFmtId="9" fontId="0" fillId="0" borderId="0" xfId="0" applyNumberFormat="1"/>
    <xf numFmtId="164" fontId="0" fillId="0" borderId="0" xfId="0" applyNumberFormat="1"/>
    <xf numFmtId="164" fontId="0" fillId="0" borderId="0" xfId="1" applyNumberFormat="1" applyFont="1"/>
    <xf numFmtId="0" fontId="3" fillId="2" borderId="0" xfId="2" applyAlignment="1">
      <alignment vertical="top"/>
    </xf>
    <xf numFmtId="0" fontId="3" fillId="2" borderId="0" xfId="2" applyAlignment="1">
      <alignment horizontal="right" vertical="top"/>
    </xf>
    <xf numFmtId="0" fontId="3" fillId="2" borderId="0" xfId="2" applyAlignment="1">
      <alignment horizontal="right" vertical="top" wrapText="1"/>
    </xf>
    <xf numFmtId="0" fontId="3" fillId="3" borderId="1" xfId="3" applyBorder="1" applyAlignment="1">
      <alignment vertical="top"/>
    </xf>
    <xf numFmtId="0" fontId="2" fillId="0" borderId="1" xfId="0" applyFont="1" applyBorder="1" applyAlignment="1">
      <alignment vertical="top"/>
    </xf>
    <xf numFmtId="165" fontId="2" fillId="0" borderId="1" xfId="0" applyNumberFormat="1" applyFont="1" applyBorder="1" applyAlignment="1">
      <alignment vertical="top"/>
    </xf>
    <xf numFmtId="164" fontId="2" fillId="0" borderId="1" xfId="1" applyNumberFormat="1" applyFont="1" applyBorder="1" applyAlignment="1">
      <alignment vertical="top"/>
    </xf>
    <xf numFmtId="0" fontId="0" fillId="0" borderId="0" xfId="0" applyAlignment="1">
      <alignment vertical="top"/>
    </xf>
    <xf numFmtId="0" fontId="0" fillId="0" borderId="0" xfId="0" applyFill="1"/>
    <xf numFmtId="14" fontId="0" fillId="0" borderId="0" xfId="0" applyNumberFormat="1"/>
    <xf numFmtId="0" fontId="0" fillId="0" borderId="0" xfId="0" applyNumberFormat="1"/>
    <xf numFmtId="0" fontId="2" fillId="0" borderId="2" xfId="0" applyFont="1" applyBorder="1"/>
    <xf numFmtId="165" fontId="0" fillId="0" borderId="0" xfId="0" applyNumberFormat="1" applyProtection="1">
      <protection locked="0"/>
    </xf>
    <xf numFmtId="0" fontId="0" fillId="0" borderId="0" xfId="0"/>
    <xf numFmtId="166" fontId="0" fillId="0" borderId="0" xfId="0" applyNumberFormat="1"/>
    <xf numFmtId="167" fontId="0" fillId="0" borderId="0" xfId="0" applyNumberFormat="1"/>
    <xf numFmtId="9" fontId="0" fillId="0" borderId="0" xfId="0" applyNumberFormat="1"/>
    <xf numFmtId="167" fontId="0" fillId="0" borderId="0" xfId="0" applyNumberFormat="1" applyProtection="1">
      <protection locked="0"/>
    </xf>
    <xf numFmtId="0" fontId="0" fillId="0" borderId="0" xfId="0"/>
    <xf numFmtId="167" fontId="0" fillId="0" borderId="0" xfId="0" applyNumberFormat="1"/>
    <xf numFmtId="0" fontId="0" fillId="0" borderId="0" xfId="0" applyNumberFormat="1" applyFill="1"/>
    <xf numFmtId="14" fontId="0" fillId="0" borderId="0" xfId="0" applyNumberFormat="1" applyFill="1"/>
    <xf numFmtId="0" fontId="0" fillId="0" borderId="0" xfId="0" pivotButton="1"/>
    <xf numFmtId="0" fontId="0" fillId="0" borderId="0" xfId="0" applyAlignment="1">
      <alignment horizontal="left"/>
    </xf>
    <xf numFmtId="165" fontId="0" fillId="0" borderId="0" xfId="0" applyNumberFormat="1"/>
    <xf numFmtId="0" fontId="5" fillId="0" borderId="1" xfId="3" applyFont="1" applyFill="1" applyBorder="1" applyAlignment="1">
      <alignment vertical="top"/>
    </xf>
    <xf numFmtId="0" fontId="4" fillId="4" borderId="0" xfId="4"/>
    <xf numFmtId="0" fontId="6" fillId="0" borderId="2" xfId="0" applyFont="1" applyBorder="1"/>
  </cellXfs>
  <cellStyles count="5">
    <cellStyle name="Akzent1" xfId="2" builtinId="29"/>
    <cellStyle name="Akzent2" xfId="3" builtinId="33"/>
    <cellStyle name="Standard" xfId="0" builtinId="0"/>
    <cellStyle name="Überschrift für Monatswerte" xfId="4"/>
    <cellStyle name="Währung" xfId="1" builtinId="4"/>
  </cellStyles>
  <dxfs count="22">
    <dxf>
      <numFmt numFmtId="164" formatCode="#,##0.00\ &quot;€&quot;"/>
    </dxf>
    <dxf>
      <numFmt numFmtId="164" formatCode="#,##0.00\ &quot;€&quot;"/>
    </dxf>
    <dxf>
      <numFmt numFmtId="164" formatCode="#,##0.00\ &quot;€&quot;"/>
    </dxf>
    <dxf>
      <numFmt numFmtId="164" formatCode="#,##0.00\ &quot;€&quot;"/>
    </dxf>
    <dxf>
      <numFmt numFmtId="167" formatCode="#,##0\ &quot;Teller&quot;"/>
    </dxf>
    <dxf>
      <fill>
        <patternFill patternType="none">
          <fgColor indexed="64"/>
          <bgColor indexed="65"/>
        </patternFill>
      </fill>
    </dxf>
    <dxf>
      <numFmt numFmtId="19" formatCode="dd/mm/yyyy"/>
    </dxf>
    <dxf>
      <fill>
        <patternFill patternType="none">
          <fgColor indexed="64"/>
          <bgColor indexed="65"/>
        </patternFill>
      </fill>
    </dxf>
    <dxf>
      <numFmt numFmtId="164" formatCode="#,##0.00\ &quot;€&quot;"/>
    </dxf>
    <dxf>
      <numFmt numFmtId="167" formatCode="#,##0\ &quot;Teller&quot;"/>
    </dxf>
    <dxf>
      <numFmt numFmtId="0" formatCode="General"/>
      <fill>
        <patternFill patternType="none">
          <fgColor indexed="64"/>
          <bgColor indexed="65"/>
        </patternFill>
      </fill>
    </dxf>
    <dxf>
      <numFmt numFmtId="0" formatCode="General"/>
    </dxf>
    <dxf>
      <numFmt numFmtId="0" formatCode="General"/>
    </dxf>
    <dxf>
      <numFmt numFmtId="0" formatCode="General"/>
    </dxf>
    <dxf>
      <numFmt numFmtId="19" formatCode="dd/mm/yyyy"/>
      <fill>
        <patternFill patternType="none">
          <fgColor indexed="64"/>
          <bgColor auto="1"/>
        </patternFill>
      </fill>
    </dxf>
    <dxf>
      <fill>
        <patternFill patternType="none">
          <fgColor indexed="64"/>
          <bgColor indexed="65"/>
        </patternFill>
      </fill>
    </dxf>
    <dxf>
      <border outline="0">
        <bottom style="thin">
          <color indexed="64"/>
        </bottom>
      </border>
    </dxf>
    <dxf>
      <font>
        <b/>
        <i val="0"/>
        <strike val="0"/>
        <condense val="0"/>
        <extend val="0"/>
        <outline val="0"/>
        <shadow val="0"/>
        <u val="none"/>
        <vertAlign val="baseline"/>
        <sz val="11"/>
        <color theme="1"/>
        <name val="Calibri"/>
        <scheme val="minor"/>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1.xml"/><Relationship Id="rId18" Type="http://schemas.microsoft.com/office/2007/relationships/slicerCache" Target="slicerCaches/slicerCache3.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0.xml"/><Relationship Id="rId17" Type="http://schemas.microsoft.com/office/2007/relationships/slicerCache" Target="slicerCaches/slicerCache2.xml"/><Relationship Id="rId25" Type="http://schemas.openxmlformats.org/officeDocument/2006/relationships/customXml" Target="../customXml/item3.xml"/><Relationship Id="rId2" Type="http://schemas.openxmlformats.org/officeDocument/2006/relationships/worksheet" Target="worksheets/sheet2.xml"/><Relationship Id="rId16" Type="http://schemas.microsoft.com/office/2007/relationships/slicerCache" Target="slicerCaches/slicerCache1.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9.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pivotCacheDefinition" Target="pivotCache/pivotCacheDefinition1.xml"/><Relationship Id="rId23" Type="http://schemas.openxmlformats.org/officeDocument/2006/relationships/customXml" Target="../customXml/item1.xml"/><Relationship Id="rId10" Type="http://schemas.openxmlformats.org/officeDocument/2006/relationships/chartsheet" Target="chartsheets/sheet2.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hartsheet" Target="chartsheets/sheet1.xml"/><Relationship Id="rId14" Type="http://schemas.openxmlformats.org/officeDocument/2006/relationships/worksheet" Target="worksheets/sheet12.xml"/><Relationship Id="rId22"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'alle Umsätze '!$B$4</c:f>
              <c:strCache>
                <c:ptCount val="1"/>
                <c:pt idx="0">
                  <c:v>Pizza veneziana</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'alle Umsätze '!$C$3:$E$3</c:f>
              <c:strCache>
                <c:ptCount val="3"/>
                <c:pt idx="0">
                  <c:v>Januar</c:v>
                </c:pt>
                <c:pt idx="1">
                  <c:v>Februar</c:v>
                </c:pt>
                <c:pt idx="2">
                  <c:v>März</c:v>
                </c:pt>
              </c:strCache>
            </c:strRef>
          </c:cat>
          <c:val>
            <c:numRef>
              <c:f>'alle Umsätze '!$C$4:$E$4</c:f>
              <c:numCache>
                <c:formatCode>#,##0.00\ "€"</c:formatCode>
                <c:ptCount val="3"/>
                <c:pt idx="0">
                  <c:v>3076.15</c:v>
                </c:pt>
                <c:pt idx="1">
                  <c:v>2237.2000000000003</c:v>
                </c:pt>
                <c:pt idx="2">
                  <c:v>2604.7400000000002</c:v>
                </c:pt>
              </c:numCache>
            </c:numRef>
          </c:val>
          <c:smooth val="0"/>
          <c:extLst>
            <c:ext xmlns:c16="http://schemas.microsoft.com/office/drawing/2014/chart" uri="{C3380CC4-5D6E-409C-BE32-E72D297353CC}">
              <c16:uniqueId val="{00000000-C1D1-4B07-93B5-4E233076CAB4}"/>
            </c:ext>
          </c:extLst>
        </c:ser>
        <c:ser>
          <c:idx val="1"/>
          <c:order val="1"/>
          <c:tx>
            <c:strRef>
              <c:f>'alle Umsätze '!$B$5</c:f>
              <c:strCache>
                <c:ptCount val="1"/>
                <c:pt idx="0">
                  <c:v>Pizza margherita</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'alle Umsätze '!$C$3:$E$3</c:f>
              <c:strCache>
                <c:ptCount val="3"/>
                <c:pt idx="0">
                  <c:v>Januar</c:v>
                </c:pt>
                <c:pt idx="1">
                  <c:v>Februar</c:v>
                </c:pt>
                <c:pt idx="2">
                  <c:v>März</c:v>
                </c:pt>
              </c:strCache>
            </c:strRef>
          </c:cat>
          <c:val>
            <c:numRef>
              <c:f>'alle Umsätze '!$C$5:$E$5</c:f>
              <c:numCache>
                <c:formatCode>#,##0.00\ "€"</c:formatCode>
                <c:ptCount val="3"/>
                <c:pt idx="0">
                  <c:v>3501.9900000000002</c:v>
                </c:pt>
                <c:pt idx="1">
                  <c:v>3040.65</c:v>
                </c:pt>
                <c:pt idx="2">
                  <c:v>3488.01</c:v>
                </c:pt>
              </c:numCache>
            </c:numRef>
          </c:val>
          <c:smooth val="0"/>
          <c:extLst>
            <c:ext xmlns:c16="http://schemas.microsoft.com/office/drawing/2014/chart" uri="{C3380CC4-5D6E-409C-BE32-E72D297353CC}">
              <c16:uniqueId val="{00000001-C1D1-4B07-93B5-4E233076CAB4}"/>
            </c:ext>
          </c:extLst>
        </c:ser>
        <c:ser>
          <c:idx val="2"/>
          <c:order val="2"/>
          <c:tx>
            <c:strRef>
              <c:f>'alle Umsätze '!$B$6</c:f>
              <c:strCache>
                <c:ptCount val="1"/>
                <c:pt idx="0">
                  <c:v>Spaghetti aglio e olio</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f>'alle Umsätze '!$C$3:$E$3</c:f>
              <c:strCache>
                <c:ptCount val="3"/>
                <c:pt idx="0">
                  <c:v>Januar</c:v>
                </c:pt>
                <c:pt idx="1">
                  <c:v>Februar</c:v>
                </c:pt>
                <c:pt idx="2">
                  <c:v>März</c:v>
                </c:pt>
              </c:strCache>
            </c:strRef>
          </c:cat>
          <c:val>
            <c:numRef>
              <c:f>'alle Umsätze '!$C$6:$E$6</c:f>
              <c:numCache>
                <c:formatCode>#,##0.00\ "€"</c:formatCode>
                <c:ptCount val="3"/>
                <c:pt idx="0">
                  <c:v>3049.5</c:v>
                </c:pt>
                <c:pt idx="1">
                  <c:v>2888</c:v>
                </c:pt>
                <c:pt idx="2">
                  <c:v>5909</c:v>
                </c:pt>
              </c:numCache>
            </c:numRef>
          </c:val>
          <c:smooth val="0"/>
          <c:extLst>
            <c:ext xmlns:c16="http://schemas.microsoft.com/office/drawing/2014/chart" uri="{C3380CC4-5D6E-409C-BE32-E72D297353CC}">
              <c16:uniqueId val="{00000002-C1D1-4B07-93B5-4E233076CAB4}"/>
            </c:ext>
          </c:extLst>
        </c:ser>
        <c:ser>
          <c:idx val="3"/>
          <c:order val="3"/>
          <c:tx>
            <c:strRef>
              <c:f>'alle Umsätze '!$B$7</c:f>
              <c:strCache>
                <c:ptCount val="1"/>
                <c:pt idx="0">
                  <c:v>Saltimbocca alla romana</c:v>
                </c:pt>
              </c:strCache>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cat>
            <c:strRef>
              <c:f>'alle Umsätze '!$C$3:$E$3</c:f>
              <c:strCache>
                <c:ptCount val="3"/>
                <c:pt idx="0">
                  <c:v>Januar</c:v>
                </c:pt>
                <c:pt idx="1">
                  <c:v>Februar</c:v>
                </c:pt>
                <c:pt idx="2">
                  <c:v>März</c:v>
                </c:pt>
              </c:strCache>
            </c:strRef>
          </c:cat>
          <c:val>
            <c:numRef>
              <c:f>'alle Umsätze '!$C$7:$E$7</c:f>
              <c:numCache>
                <c:formatCode>#,##0.00\ "€"</c:formatCode>
                <c:ptCount val="3"/>
                <c:pt idx="0">
                  <c:v>962</c:v>
                </c:pt>
                <c:pt idx="1">
                  <c:v>8806</c:v>
                </c:pt>
                <c:pt idx="2">
                  <c:v>9287</c:v>
                </c:pt>
              </c:numCache>
            </c:numRef>
          </c:val>
          <c:smooth val="0"/>
          <c:extLst>
            <c:ext xmlns:c16="http://schemas.microsoft.com/office/drawing/2014/chart" uri="{C3380CC4-5D6E-409C-BE32-E72D297353CC}">
              <c16:uniqueId val="{00000003-C1D1-4B07-93B5-4E233076CAB4}"/>
            </c:ext>
          </c:extLst>
        </c:ser>
        <c:ser>
          <c:idx val="4"/>
          <c:order val="4"/>
          <c:tx>
            <c:strRef>
              <c:f>'alle Umsätze '!$B$8</c:f>
              <c:strCache>
                <c:ptCount val="1"/>
                <c:pt idx="0">
                  <c:v>Involtini di prosciutto crudo</c:v>
                </c:pt>
              </c:strCache>
            </c:strRef>
          </c:tx>
          <c:spPr>
            <a:ln w="28575" cap="rnd">
              <a:solidFill>
                <a:schemeClr val="accent5"/>
              </a:solidFill>
              <a:round/>
            </a:ln>
            <a:effectLst/>
          </c:spPr>
          <c:marker>
            <c:symbol val="circle"/>
            <c:size val="5"/>
            <c:spPr>
              <a:solidFill>
                <a:schemeClr val="accent5"/>
              </a:solidFill>
              <a:ln w="9525">
                <a:solidFill>
                  <a:schemeClr val="accent5"/>
                </a:solidFill>
              </a:ln>
              <a:effectLst/>
            </c:spPr>
          </c:marker>
          <c:cat>
            <c:strRef>
              <c:f>'alle Umsätze '!$C$3:$E$3</c:f>
              <c:strCache>
                <c:ptCount val="3"/>
                <c:pt idx="0">
                  <c:v>Januar</c:v>
                </c:pt>
                <c:pt idx="1">
                  <c:v>Februar</c:v>
                </c:pt>
                <c:pt idx="2">
                  <c:v>März</c:v>
                </c:pt>
              </c:strCache>
            </c:strRef>
          </c:cat>
          <c:val>
            <c:numRef>
              <c:f>'alle Umsätze '!$C$8:$E$8</c:f>
              <c:numCache>
                <c:formatCode>#,##0.00\ "€"</c:formatCode>
                <c:ptCount val="3"/>
                <c:pt idx="0">
                  <c:v>2277</c:v>
                </c:pt>
                <c:pt idx="1">
                  <c:v>2580.6</c:v>
                </c:pt>
                <c:pt idx="2">
                  <c:v>3243</c:v>
                </c:pt>
              </c:numCache>
            </c:numRef>
          </c:val>
          <c:smooth val="0"/>
          <c:extLst>
            <c:ext xmlns:c16="http://schemas.microsoft.com/office/drawing/2014/chart" uri="{C3380CC4-5D6E-409C-BE32-E72D297353CC}">
              <c16:uniqueId val="{00000004-C1D1-4B07-93B5-4E233076CAB4}"/>
            </c:ext>
          </c:extLst>
        </c:ser>
        <c:ser>
          <c:idx val="5"/>
          <c:order val="5"/>
          <c:tx>
            <c:strRef>
              <c:f>'alle Umsätze '!$B$9</c:f>
              <c:strCache>
                <c:ptCount val="1"/>
                <c:pt idx="0">
                  <c:v>Petto di pollo ripieno</c:v>
                </c:pt>
              </c:strCache>
            </c:strRef>
          </c:tx>
          <c:spPr>
            <a:ln w="28575" cap="rnd">
              <a:solidFill>
                <a:schemeClr val="accent6"/>
              </a:solidFill>
              <a:round/>
            </a:ln>
            <a:effectLst/>
          </c:spPr>
          <c:marker>
            <c:symbol val="circle"/>
            <c:size val="5"/>
            <c:spPr>
              <a:solidFill>
                <a:schemeClr val="accent6"/>
              </a:solidFill>
              <a:ln w="9525">
                <a:solidFill>
                  <a:schemeClr val="accent6"/>
                </a:solidFill>
              </a:ln>
              <a:effectLst/>
            </c:spPr>
          </c:marker>
          <c:cat>
            <c:strRef>
              <c:f>'alle Umsätze '!$C$3:$E$3</c:f>
              <c:strCache>
                <c:ptCount val="3"/>
                <c:pt idx="0">
                  <c:v>Januar</c:v>
                </c:pt>
                <c:pt idx="1">
                  <c:v>Februar</c:v>
                </c:pt>
                <c:pt idx="2">
                  <c:v>März</c:v>
                </c:pt>
              </c:strCache>
            </c:strRef>
          </c:cat>
          <c:val>
            <c:numRef>
              <c:f>'alle Umsätze '!$C$9:$E$9</c:f>
              <c:numCache>
                <c:formatCode>#,##0.00\ "€"</c:formatCode>
                <c:ptCount val="3"/>
                <c:pt idx="0">
                  <c:v>2771.4</c:v>
                </c:pt>
                <c:pt idx="1">
                  <c:v>4604.1000000000004</c:v>
                </c:pt>
                <c:pt idx="2">
                  <c:v>5721.6</c:v>
                </c:pt>
              </c:numCache>
            </c:numRef>
          </c:val>
          <c:smooth val="0"/>
          <c:extLst>
            <c:ext xmlns:c16="http://schemas.microsoft.com/office/drawing/2014/chart" uri="{C3380CC4-5D6E-409C-BE32-E72D297353CC}">
              <c16:uniqueId val="{00000005-C1D1-4B07-93B5-4E233076CAB4}"/>
            </c:ext>
          </c:extLst>
        </c:ser>
        <c:ser>
          <c:idx val="6"/>
          <c:order val="6"/>
          <c:tx>
            <c:strRef>
              <c:f>'alle Umsätze '!$B$10</c:f>
              <c:strCache>
                <c:ptCount val="1"/>
                <c:pt idx="0">
                  <c:v>Pesce spada alla brace</c:v>
                </c:pt>
              </c:strCache>
            </c:strRef>
          </c:tx>
          <c:spPr>
            <a:ln w="28575" cap="rnd">
              <a:solidFill>
                <a:schemeClr val="accent1">
                  <a:lumMod val="60000"/>
                </a:schemeClr>
              </a:solidFill>
              <a:round/>
            </a:ln>
            <a:effectLst/>
          </c:spPr>
          <c:marker>
            <c:symbol val="circle"/>
            <c:size val="5"/>
            <c:spPr>
              <a:solidFill>
                <a:schemeClr val="accent1">
                  <a:lumMod val="60000"/>
                </a:schemeClr>
              </a:solidFill>
              <a:ln w="9525">
                <a:solidFill>
                  <a:schemeClr val="accent1">
                    <a:lumMod val="60000"/>
                  </a:schemeClr>
                </a:solidFill>
              </a:ln>
              <a:effectLst/>
            </c:spPr>
          </c:marker>
          <c:cat>
            <c:strRef>
              <c:f>'alle Umsätze '!$C$3:$E$3</c:f>
              <c:strCache>
                <c:ptCount val="3"/>
                <c:pt idx="0">
                  <c:v>Januar</c:v>
                </c:pt>
                <c:pt idx="1">
                  <c:v>Februar</c:v>
                </c:pt>
                <c:pt idx="2">
                  <c:v>März</c:v>
                </c:pt>
              </c:strCache>
            </c:strRef>
          </c:cat>
          <c:val>
            <c:numRef>
              <c:f>'alle Umsätze '!$C$10:$E$10</c:f>
              <c:numCache>
                <c:formatCode>#,##0.00\ "€"</c:formatCode>
                <c:ptCount val="3"/>
                <c:pt idx="0">
                  <c:v>805.8</c:v>
                </c:pt>
                <c:pt idx="1">
                  <c:v>1303.5</c:v>
                </c:pt>
                <c:pt idx="2">
                  <c:v>734.69999999999993</c:v>
                </c:pt>
              </c:numCache>
            </c:numRef>
          </c:val>
          <c:smooth val="0"/>
          <c:extLst>
            <c:ext xmlns:c16="http://schemas.microsoft.com/office/drawing/2014/chart" uri="{C3380CC4-5D6E-409C-BE32-E72D297353CC}">
              <c16:uniqueId val="{00000006-C1D1-4B07-93B5-4E233076CAB4}"/>
            </c:ext>
          </c:extLst>
        </c:ser>
        <c:dLbls>
          <c:showLegendKey val="0"/>
          <c:showVal val="0"/>
          <c:showCatName val="0"/>
          <c:showSerName val="0"/>
          <c:showPercent val="0"/>
          <c:showBubbleSize val="0"/>
        </c:dLbls>
        <c:marker val="1"/>
        <c:smooth val="0"/>
        <c:axId val="812330712"/>
        <c:axId val="812324152"/>
      </c:lineChart>
      <c:catAx>
        <c:axId val="8123307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12324152"/>
        <c:crosses val="autoZero"/>
        <c:auto val="1"/>
        <c:lblAlgn val="ctr"/>
        <c:lblOffset val="100"/>
        <c:noMultiLvlLbl val="0"/>
      </c:catAx>
      <c:valAx>
        <c:axId val="812324152"/>
        <c:scaling>
          <c:orientation val="minMax"/>
        </c:scaling>
        <c:delete val="0"/>
        <c:axPos val="l"/>
        <c:majorGridlines>
          <c:spPr>
            <a:ln w="9525" cap="flat" cmpd="sng" algn="ctr">
              <a:solidFill>
                <a:schemeClr val="tx1">
                  <a:lumMod val="15000"/>
                  <a:lumOff val="85000"/>
                </a:schemeClr>
              </a:solidFill>
              <a:round/>
            </a:ln>
            <a:effectLst/>
          </c:spPr>
        </c:majorGridlines>
        <c:numFmt formatCode="#,##0.00\ &quot;€&quot;"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1233071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'Umsatz Januar (2)'!$B$3</c:f>
              <c:strCache>
                <c:ptCount val="1"/>
                <c:pt idx="0">
                  <c:v>Einzelpreis</c:v>
                </c:pt>
              </c:strCache>
            </c:strRef>
          </c:tx>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cat>
            <c:strRef>
              <c:f>'Umsatz Januar (2)'!$A$4:$A$10</c:f>
              <c:strCache>
                <c:ptCount val="7"/>
                <c:pt idx="0">
                  <c:v>Pizza veneziana</c:v>
                </c:pt>
                <c:pt idx="1">
                  <c:v>Pizza margherita</c:v>
                </c:pt>
                <c:pt idx="2">
                  <c:v>Spaghetti aglio e olio</c:v>
                </c:pt>
                <c:pt idx="3">
                  <c:v>Saltimbocca alla romana</c:v>
                </c:pt>
                <c:pt idx="4">
                  <c:v>Involtini di prosciutto crudo</c:v>
                </c:pt>
                <c:pt idx="5">
                  <c:v>Petto di pollo ripieno</c:v>
                </c:pt>
                <c:pt idx="6">
                  <c:v>Pesce spada alla brace</c:v>
                </c:pt>
              </c:strCache>
            </c:strRef>
          </c:cat>
          <c:val>
            <c:numRef>
              <c:f>'Umsatz Januar (2)'!$B$4:$B$10</c:f>
              <c:numCache>
                <c:formatCode>#,##0.00\ "€"</c:formatCode>
                <c:ptCount val="7"/>
                <c:pt idx="0">
                  <c:v>7.99</c:v>
                </c:pt>
                <c:pt idx="1">
                  <c:v>6.99</c:v>
                </c:pt>
                <c:pt idx="2">
                  <c:v>9.5</c:v>
                </c:pt>
                <c:pt idx="3">
                  <c:v>18.5</c:v>
                </c:pt>
                <c:pt idx="4">
                  <c:v>13.8</c:v>
                </c:pt>
                <c:pt idx="5">
                  <c:v>14.9</c:v>
                </c:pt>
                <c:pt idx="6">
                  <c:v>23.7</c:v>
                </c:pt>
              </c:numCache>
            </c:numRef>
          </c:val>
          <c:extLst>
            <c:ext xmlns:c16="http://schemas.microsoft.com/office/drawing/2014/chart" uri="{C3380CC4-5D6E-409C-BE32-E72D297353CC}">
              <c16:uniqueId val="{00000000-6217-484A-82BE-981776960BC5}"/>
            </c:ext>
          </c:extLst>
        </c:ser>
        <c:ser>
          <c:idx val="1"/>
          <c:order val="1"/>
          <c:tx>
            <c:strRef>
              <c:f>'Umsatz Januar (2)'!$C$3</c:f>
              <c:strCache>
                <c:ptCount val="1"/>
                <c:pt idx="0">
                  <c:v>Menge</c:v>
                </c:pt>
              </c:strCache>
            </c:strRef>
          </c:tx>
          <c:spPr>
            <a:solidFill>
              <a:schemeClr val="accent2">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cat>
            <c:strRef>
              <c:f>'Umsatz Januar (2)'!$A$4:$A$10</c:f>
              <c:strCache>
                <c:ptCount val="7"/>
                <c:pt idx="0">
                  <c:v>Pizza veneziana</c:v>
                </c:pt>
                <c:pt idx="1">
                  <c:v>Pizza margherita</c:v>
                </c:pt>
                <c:pt idx="2">
                  <c:v>Spaghetti aglio e olio</c:v>
                </c:pt>
                <c:pt idx="3">
                  <c:v>Saltimbocca alla romana</c:v>
                </c:pt>
                <c:pt idx="4">
                  <c:v>Involtini di prosciutto crudo</c:v>
                </c:pt>
                <c:pt idx="5">
                  <c:v>Petto di pollo ripieno</c:v>
                </c:pt>
                <c:pt idx="6">
                  <c:v>Pesce spada alla brace</c:v>
                </c:pt>
              </c:strCache>
            </c:strRef>
          </c:cat>
          <c:val>
            <c:numRef>
              <c:f>'Umsatz Januar (2)'!$C$4:$C$10</c:f>
              <c:numCache>
                <c:formatCode>#,##0" Teller"</c:formatCode>
                <c:ptCount val="7"/>
                <c:pt idx="0">
                  <c:v>385</c:v>
                </c:pt>
                <c:pt idx="1">
                  <c:v>501</c:v>
                </c:pt>
                <c:pt idx="2">
                  <c:v>321</c:v>
                </c:pt>
                <c:pt idx="3">
                  <c:v>52</c:v>
                </c:pt>
                <c:pt idx="4">
                  <c:v>165</c:v>
                </c:pt>
                <c:pt idx="5">
                  <c:v>186</c:v>
                </c:pt>
                <c:pt idx="6">
                  <c:v>34</c:v>
                </c:pt>
              </c:numCache>
            </c:numRef>
          </c:val>
          <c:extLst>
            <c:ext xmlns:c16="http://schemas.microsoft.com/office/drawing/2014/chart" uri="{C3380CC4-5D6E-409C-BE32-E72D297353CC}">
              <c16:uniqueId val="{00000001-6217-484A-82BE-981776960BC5}"/>
            </c:ext>
          </c:extLst>
        </c:ser>
        <c:dLbls>
          <c:dLblPos val="inEnd"/>
          <c:showLegendKey val="0"/>
          <c:showVal val="1"/>
          <c:showCatName val="0"/>
          <c:showSerName val="0"/>
          <c:showPercent val="0"/>
          <c:showBubbleSize val="0"/>
        </c:dLbls>
        <c:gapWidth val="65"/>
        <c:axId val="704360256"/>
        <c:axId val="704361568"/>
      </c:barChart>
      <c:catAx>
        <c:axId val="704360256"/>
        <c:scaling>
          <c:orientation val="minMax"/>
        </c:scaling>
        <c:delete val="0"/>
        <c:axPos val="b"/>
        <c:numFmt formatCode="General" sourceLinked="1"/>
        <c:majorTickMark val="none"/>
        <c:minorTickMark val="none"/>
        <c:tickLblPos val="nextTo"/>
        <c:spPr>
          <a:noFill/>
          <a:ln w="19050" cap="flat" cmpd="sng" algn="ctr">
            <a:solidFill>
              <a:schemeClr val="dk1">
                <a:lumMod val="75000"/>
                <a:lumOff val="25000"/>
              </a:schemeClr>
            </a:solidFill>
            <a:round/>
          </a:ln>
          <a:effectLst/>
        </c:spPr>
        <c:txPr>
          <a:bodyPr rot="-60000000" spcFirstLastPara="1" vertOverflow="ellipsis" vert="horz" wrap="square" anchor="ctr" anchorCtr="1"/>
          <a:lstStyle/>
          <a:p>
            <a:pPr>
              <a:defRPr sz="900" b="0" i="0" u="none" strike="noStrike" kern="1200" cap="all" baseline="0">
                <a:solidFill>
                  <a:schemeClr val="dk1">
                    <a:lumMod val="75000"/>
                    <a:lumOff val="25000"/>
                  </a:schemeClr>
                </a:solidFill>
                <a:latin typeface="+mn-lt"/>
                <a:ea typeface="+mn-ea"/>
                <a:cs typeface="+mn-cs"/>
              </a:defRPr>
            </a:pPr>
            <a:endParaRPr lang="en-US"/>
          </a:p>
        </c:txPr>
        <c:crossAx val="704361568"/>
        <c:crosses val="autoZero"/>
        <c:auto val="1"/>
        <c:lblAlgn val="ctr"/>
        <c:lblOffset val="100"/>
        <c:noMultiLvlLbl val="0"/>
      </c:catAx>
      <c:valAx>
        <c:axId val="704361568"/>
        <c:scaling>
          <c:orientation val="minMax"/>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00\ &quot;€&quot;" sourceLinked="1"/>
        <c:majorTickMark val="none"/>
        <c:minorTickMark val="none"/>
        <c:tickLblPos val="nextTo"/>
        <c:crossAx val="704360256"/>
        <c:crosses val="autoZero"/>
        <c:crossBetween val="between"/>
      </c:valAx>
      <c:spPr>
        <a:noFill/>
        <a:ln>
          <a:noFill/>
        </a:ln>
        <a:effectLst/>
      </c:spPr>
    </c:plotArea>
    <c:legend>
      <c:legendPos val="b"/>
      <c:layout/>
      <c:overlay val="0"/>
      <c:spPr>
        <a:solidFill>
          <a:schemeClr val="lt1">
            <a:lumMod val="95000"/>
            <a:alpha val="39000"/>
          </a:schemeClr>
        </a:solidFill>
        <a:ln>
          <a:noFill/>
        </a:ln>
        <a:effectLst/>
      </c:spPr>
      <c:txPr>
        <a:bodyPr rot="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legend>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1"/>
          <c:order val="1"/>
          <c:tx>
            <c:strRef>
              <c:f>'Umsatz Januar (2)'!$D$3</c:f>
              <c:strCache>
                <c:ptCount val="1"/>
                <c:pt idx="0">
                  <c:v>Gesamtpreis (netto)</c:v>
                </c:pt>
              </c:strCache>
            </c:strRef>
          </c:tx>
          <c:spPr>
            <a:solidFill>
              <a:schemeClr val="accent2"/>
            </a:solidFill>
            <a:ln>
              <a:noFill/>
            </a:ln>
            <a:effectLst/>
          </c:spPr>
          <c:invertIfNegative val="0"/>
          <c:cat>
            <c:strRef>
              <c:f>'Umsatz Januar (2)'!$A$4:$A$10</c:f>
              <c:strCache>
                <c:ptCount val="7"/>
                <c:pt idx="0">
                  <c:v>Pizza veneziana</c:v>
                </c:pt>
                <c:pt idx="1">
                  <c:v>Pizza margherita</c:v>
                </c:pt>
                <c:pt idx="2">
                  <c:v>Spaghetti aglio e olio</c:v>
                </c:pt>
                <c:pt idx="3">
                  <c:v>Saltimbocca alla romana</c:v>
                </c:pt>
                <c:pt idx="4">
                  <c:v>Involtini di prosciutto crudo</c:v>
                </c:pt>
                <c:pt idx="5">
                  <c:v>Petto di pollo ripieno</c:v>
                </c:pt>
                <c:pt idx="6">
                  <c:v>Pesce spada alla brace</c:v>
                </c:pt>
              </c:strCache>
            </c:strRef>
          </c:cat>
          <c:val>
            <c:numRef>
              <c:f>'Umsatz Januar (2)'!$D$4:$D$10</c:f>
              <c:numCache>
                <c:formatCode>#,##0.00\ "€"</c:formatCode>
                <c:ptCount val="7"/>
                <c:pt idx="0">
                  <c:v>3076.15</c:v>
                </c:pt>
                <c:pt idx="1">
                  <c:v>3501.9900000000002</c:v>
                </c:pt>
                <c:pt idx="2">
                  <c:v>3049.5</c:v>
                </c:pt>
                <c:pt idx="3">
                  <c:v>962</c:v>
                </c:pt>
                <c:pt idx="4">
                  <c:v>2277</c:v>
                </c:pt>
                <c:pt idx="5">
                  <c:v>2771.4</c:v>
                </c:pt>
                <c:pt idx="6">
                  <c:v>805.8</c:v>
                </c:pt>
              </c:numCache>
            </c:numRef>
          </c:val>
          <c:extLst>
            <c:ext xmlns:c16="http://schemas.microsoft.com/office/drawing/2014/chart" uri="{C3380CC4-5D6E-409C-BE32-E72D297353CC}">
              <c16:uniqueId val="{00000001-E914-4E41-9C27-070BE8F0A368}"/>
            </c:ext>
          </c:extLst>
        </c:ser>
        <c:dLbls>
          <c:showLegendKey val="0"/>
          <c:showVal val="0"/>
          <c:showCatName val="0"/>
          <c:showSerName val="0"/>
          <c:showPercent val="0"/>
          <c:showBubbleSize val="0"/>
        </c:dLbls>
        <c:gapWidth val="219"/>
        <c:overlap val="-27"/>
        <c:axId val="611078552"/>
        <c:axId val="611086424"/>
      </c:barChart>
      <c:barChart>
        <c:barDir val="col"/>
        <c:grouping val="clustered"/>
        <c:varyColors val="0"/>
        <c:ser>
          <c:idx val="0"/>
          <c:order val="0"/>
          <c:tx>
            <c:strRef>
              <c:f>'Umsatz Januar (2)'!$B$3</c:f>
              <c:strCache>
                <c:ptCount val="1"/>
                <c:pt idx="0">
                  <c:v>Einzelpreis</c:v>
                </c:pt>
              </c:strCache>
            </c:strRef>
          </c:tx>
          <c:spPr>
            <a:solidFill>
              <a:schemeClr val="accent1"/>
            </a:solidFill>
            <a:ln>
              <a:noFill/>
            </a:ln>
            <a:effectLst/>
          </c:spPr>
          <c:invertIfNegative val="0"/>
          <c:cat>
            <c:strRef>
              <c:f>'Umsatz Januar (2)'!$A$4:$A$10</c:f>
              <c:strCache>
                <c:ptCount val="7"/>
                <c:pt idx="0">
                  <c:v>Pizza veneziana</c:v>
                </c:pt>
                <c:pt idx="1">
                  <c:v>Pizza margherita</c:v>
                </c:pt>
                <c:pt idx="2">
                  <c:v>Spaghetti aglio e olio</c:v>
                </c:pt>
                <c:pt idx="3">
                  <c:v>Saltimbocca alla romana</c:v>
                </c:pt>
                <c:pt idx="4">
                  <c:v>Involtini di prosciutto crudo</c:v>
                </c:pt>
                <c:pt idx="5">
                  <c:v>Petto di pollo ripieno</c:v>
                </c:pt>
                <c:pt idx="6">
                  <c:v>Pesce spada alla brace</c:v>
                </c:pt>
              </c:strCache>
            </c:strRef>
          </c:cat>
          <c:val>
            <c:numRef>
              <c:f>'Umsatz Januar (2)'!$B$4:$B$10</c:f>
              <c:numCache>
                <c:formatCode>#,##0.00\ "€"</c:formatCode>
                <c:ptCount val="7"/>
                <c:pt idx="0">
                  <c:v>7.99</c:v>
                </c:pt>
                <c:pt idx="1">
                  <c:v>6.99</c:v>
                </c:pt>
                <c:pt idx="2">
                  <c:v>9.5</c:v>
                </c:pt>
                <c:pt idx="3">
                  <c:v>18.5</c:v>
                </c:pt>
                <c:pt idx="4">
                  <c:v>13.8</c:v>
                </c:pt>
                <c:pt idx="5">
                  <c:v>14.9</c:v>
                </c:pt>
                <c:pt idx="6">
                  <c:v>23.7</c:v>
                </c:pt>
              </c:numCache>
            </c:numRef>
          </c:val>
          <c:extLst>
            <c:ext xmlns:c16="http://schemas.microsoft.com/office/drawing/2014/chart" uri="{C3380CC4-5D6E-409C-BE32-E72D297353CC}">
              <c16:uniqueId val="{00000000-E914-4E41-9C27-070BE8F0A368}"/>
            </c:ext>
          </c:extLst>
        </c:ser>
        <c:dLbls>
          <c:showLegendKey val="0"/>
          <c:showVal val="0"/>
          <c:showCatName val="0"/>
          <c:showSerName val="0"/>
          <c:showPercent val="0"/>
          <c:showBubbleSize val="0"/>
        </c:dLbls>
        <c:gapWidth val="500"/>
        <c:overlap val="-27"/>
        <c:axId val="708484544"/>
        <c:axId val="708486840"/>
      </c:barChart>
      <c:catAx>
        <c:axId val="6110785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1086424"/>
        <c:crosses val="autoZero"/>
        <c:auto val="1"/>
        <c:lblAlgn val="ctr"/>
        <c:lblOffset val="100"/>
        <c:noMultiLvlLbl val="0"/>
      </c:catAx>
      <c:valAx>
        <c:axId val="611086424"/>
        <c:scaling>
          <c:orientation val="minMax"/>
        </c:scaling>
        <c:delete val="0"/>
        <c:axPos val="l"/>
        <c:majorGridlines>
          <c:spPr>
            <a:ln w="9525" cap="flat" cmpd="sng" algn="ctr">
              <a:solidFill>
                <a:schemeClr val="tx1">
                  <a:lumMod val="15000"/>
                  <a:lumOff val="85000"/>
                </a:schemeClr>
              </a:solidFill>
              <a:round/>
            </a:ln>
            <a:effectLst/>
          </c:spPr>
        </c:majorGridlines>
        <c:numFmt formatCode="#,##0.00\ &quot;€&quot;"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1078552"/>
        <c:crosses val="autoZero"/>
        <c:crossBetween val="between"/>
      </c:valAx>
      <c:valAx>
        <c:axId val="708486840"/>
        <c:scaling>
          <c:orientation val="minMax"/>
        </c:scaling>
        <c:delete val="0"/>
        <c:axPos val="r"/>
        <c:numFmt formatCode="#,##0.00\ &quot;€&quot;"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8484544"/>
        <c:crosses val="max"/>
        <c:crossBetween val="between"/>
      </c:valAx>
      <c:catAx>
        <c:axId val="708484544"/>
        <c:scaling>
          <c:orientation val="minMax"/>
        </c:scaling>
        <c:delete val="1"/>
        <c:axPos val="b"/>
        <c:numFmt formatCode="General" sourceLinked="1"/>
        <c:majorTickMark val="out"/>
        <c:minorTickMark val="none"/>
        <c:tickLblPos val="nextTo"/>
        <c:crossAx val="708486840"/>
        <c:crosses val="autoZero"/>
        <c:auto val="1"/>
        <c:lblAlgn val="ctr"/>
        <c:lblOffset val="100"/>
        <c:noMultiLvlLbl val="0"/>
      </c:cat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4.xml"/></Relationships>
</file>

<file path=xl/chartsheets/sheet1.xml><?xml version="1.0" encoding="utf-8"?>
<chartsheet xmlns="http://schemas.openxmlformats.org/spreadsheetml/2006/main" xmlns:r="http://schemas.openxmlformats.org/officeDocument/2006/relationships">
  <sheetPr codeName="Diagramm9"/>
  <sheetViews>
    <sheetView zoomScale="73" workbookViewId="0" zoomToFit="1"/>
  </sheetViews>
  <pageMargins left="0.7" right="0.7" top="0.78740157499999996" bottom="0.78740157499999996" header="0.3" footer="0.3"/>
  <drawing r:id="rId1"/>
</chartsheet>
</file>

<file path=xl/chartsheets/sheet2.xml><?xml version="1.0" encoding="utf-8"?>
<chartsheet xmlns="http://schemas.openxmlformats.org/spreadsheetml/2006/main" xmlns:r="http://schemas.openxmlformats.org/officeDocument/2006/relationships">
  <sheetPr codeName="Diagramm10"/>
  <sheetViews>
    <sheetView zoomScale="73" workbookViewId="0" zoomToFit="1"/>
  </sheetViews>
  <pageMargins left="0.7" right="0.7" top="0.78740157499999996" bottom="0.78740157499999996" header="0.3" footer="0.3"/>
  <drawing r:id="rId1"/>
</chartsheet>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absolute">
    <xdr:from>
      <xdr:col>4</xdr:col>
      <xdr:colOff>0</xdr:colOff>
      <xdr:row>0</xdr:row>
      <xdr:rowOff>0</xdr:rowOff>
    </xdr:from>
    <xdr:to>
      <xdr:col>5</xdr:col>
      <xdr:colOff>0</xdr:colOff>
      <xdr:row>1</xdr:row>
      <xdr:rowOff>0</xdr:rowOff>
    </xdr:to>
    <mc:AlternateContent xmlns:mc="http://schemas.openxmlformats.org/markup-compatibility/2006" xmlns:sle15="http://schemas.microsoft.com/office/drawing/2012/slicer">
      <mc:Choice Requires="sle15">
        <xdr:graphicFrame macro="">
          <xdr:nvGraphicFramePr>
            <xdr:cNvPr id="3" name="Tag">
              <a:extLst>
                <a:ext uri="{FF2B5EF4-FFF2-40B4-BE49-F238E27FC236}">
                  <a16:creationId xmlns:a16="http://schemas.microsoft.com/office/drawing/2014/main" id="{1A09CE43-63F7-40FF-9775-1CA2CADC9EEE}"/>
                </a:ext>
              </a:extLst>
            </xdr:cNvPr>
            <xdr:cNvGraphicFramePr/>
          </xdr:nvGraphicFramePr>
          <xdr:xfrm>
            <a:off x="0" y="0"/>
            <a:ext cx="0" cy="0"/>
          </xdr:xfrm>
          <a:graphic>
            <a:graphicData uri="http://schemas.microsoft.com/office/drawing/2010/slicer">
              <sle:slicer xmlns:sle="http://schemas.microsoft.com/office/drawing/2010/slicer" name="Tag"/>
            </a:graphicData>
          </a:graphic>
        </xdr:graphicFrame>
      </mc:Choice>
      <mc:Fallback xmlns="">
        <xdr:sp macro="" textlink="">
          <xdr:nvSpPr>
            <xdr:cNvPr id="0" name=""/>
            <xdr:cNvSpPr>
              <a:spLocks noTextEdit="1"/>
            </xdr:cNvSpPr>
          </xdr:nvSpPr>
          <xdr:spPr>
            <a:xfrm>
              <a:off x="3752850" y="0"/>
              <a:ext cx="1066800" cy="1209675"/>
            </a:xfrm>
            <a:prstGeom prst="rect">
              <a:avLst/>
            </a:prstGeom>
            <a:solidFill>
              <a:prstClr val="white"/>
            </a:solidFill>
            <a:ln w="1">
              <a:solidFill>
                <a:prstClr val="green"/>
              </a:solidFill>
            </a:ln>
          </xdr:spPr>
          <xdr:txBody>
            <a:bodyPr vertOverflow="clip" horzOverflow="clip"/>
            <a:lstStyle/>
            <a:p>
              <a:r>
                <a:rPr lang="en-US" sz="1100"/>
                <a:t>Diese Form stellt einen Tabellendatenschnitt dar. Tabellendatenschnitte werden in dieser Version von Excel nicht unterstützt.
Wenn die Form in einer früheren Version von Excel geändert oder die Arbeitsmappe in Excel 2007 oder niedriger gespeichert wurde, kann der Datenschnitt nicht verwendet werden.</a:t>
              </a:r>
            </a:p>
          </xdr:txBody>
        </xdr:sp>
      </mc:Fallback>
    </mc:AlternateContent>
    <xdr:clientData/>
  </xdr:twoCellAnchor>
  <xdr:twoCellAnchor editAs="absolute">
    <xdr:from>
      <xdr:col>5</xdr:col>
      <xdr:colOff>0</xdr:colOff>
      <xdr:row>0</xdr:row>
      <xdr:rowOff>0</xdr:rowOff>
    </xdr:from>
    <xdr:to>
      <xdr:col>6</xdr:col>
      <xdr:colOff>0</xdr:colOff>
      <xdr:row>1</xdr:row>
      <xdr:rowOff>0</xdr:rowOff>
    </xdr:to>
    <mc:AlternateContent xmlns:mc="http://schemas.openxmlformats.org/markup-compatibility/2006" xmlns:sle15="http://schemas.microsoft.com/office/drawing/2012/slicer">
      <mc:Choice Requires="sle15">
        <xdr:graphicFrame macro="">
          <xdr:nvGraphicFramePr>
            <xdr:cNvPr id="4" name="Monat">
              <a:extLst>
                <a:ext uri="{FF2B5EF4-FFF2-40B4-BE49-F238E27FC236}">
                  <a16:creationId xmlns:a16="http://schemas.microsoft.com/office/drawing/2014/main" id="{9B1B263F-0765-45B6-AB5A-1219FDB701C4}"/>
                </a:ext>
              </a:extLst>
            </xdr:cNvPr>
            <xdr:cNvGraphicFramePr/>
          </xdr:nvGraphicFramePr>
          <xdr:xfrm>
            <a:off x="0" y="0"/>
            <a:ext cx="0" cy="0"/>
          </xdr:xfrm>
          <a:graphic>
            <a:graphicData uri="http://schemas.microsoft.com/office/drawing/2010/slicer">
              <sle:slicer xmlns:sle="http://schemas.microsoft.com/office/drawing/2010/slicer" name="Monat"/>
            </a:graphicData>
          </a:graphic>
        </xdr:graphicFrame>
      </mc:Choice>
      <mc:Fallback xmlns="">
        <xdr:sp macro="" textlink="">
          <xdr:nvSpPr>
            <xdr:cNvPr id="0" name=""/>
            <xdr:cNvSpPr>
              <a:spLocks noTextEdit="1"/>
            </xdr:cNvSpPr>
          </xdr:nvSpPr>
          <xdr:spPr>
            <a:xfrm>
              <a:off x="4819650" y="0"/>
              <a:ext cx="1285875" cy="1209675"/>
            </a:xfrm>
            <a:prstGeom prst="rect">
              <a:avLst/>
            </a:prstGeom>
            <a:solidFill>
              <a:prstClr val="white"/>
            </a:solidFill>
            <a:ln w="1">
              <a:solidFill>
                <a:prstClr val="green"/>
              </a:solidFill>
            </a:ln>
          </xdr:spPr>
          <xdr:txBody>
            <a:bodyPr vertOverflow="clip" horzOverflow="clip"/>
            <a:lstStyle/>
            <a:p>
              <a:r>
                <a:rPr lang="en-US" sz="1100"/>
                <a:t>Diese Form stellt einen Tabellendatenschnitt dar. Tabellendatenschnitte werden in dieser Version von Excel nicht unterstützt.
Wenn die Form in einer früheren Version von Excel geändert oder die Arbeitsmappe in Excel 2007 oder niedriger gespeichert wurde, kann der Datenschnitt nicht verwendet werden.</a:t>
              </a:r>
            </a:p>
          </xdr:txBody>
        </xdr:sp>
      </mc:Fallback>
    </mc:AlternateContent>
    <xdr:clientData/>
  </xdr:twoCellAnchor>
  <xdr:twoCellAnchor editAs="absolute">
    <xdr:from>
      <xdr:col>6</xdr:col>
      <xdr:colOff>0</xdr:colOff>
      <xdr:row>0</xdr:row>
      <xdr:rowOff>0</xdr:rowOff>
    </xdr:from>
    <xdr:to>
      <xdr:col>7</xdr:col>
      <xdr:colOff>0</xdr:colOff>
      <xdr:row>1</xdr:row>
      <xdr:rowOff>0</xdr:rowOff>
    </xdr:to>
    <mc:AlternateContent xmlns:mc="http://schemas.openxmlformats.org/markup-compatibility/2006" xmlns:sle15="http://schemas.microsoft.com/office/drawing/2012/slicer">
      <mc:Choice Requires="sle15">
        <xdr:graphicFrame macro="">
          <xdr:nvGraphicFramePr>
            <xdr:cNvPr id="5" name="Jahr">
              <a:extLst>
                <a:ext uri="{FF2B5EF4-FFF2-40B4-BE49-F238E27FC236}">
                  <a16:creationId xmlns:a16="http://schemas.microsoft.com/office/drawing/2014/main" id="{5846249C-E8EF-4266-81ED-8364788570EF}"/>
                </a:ext>
              </a:extLst>
            </xdr:cNvPr>
            <xdr:cNvGraphicFramePr/>
          </xdr:nvGraphicFramePr>
          <xdr:xfrm>
            <a:off x="0" y="0"/>
            <a:ext cx="0" cy="0"/>
          </xdr:xfrm>
          <a:graphic>
            <a:graphicData uri="http://schemas.microsoft.com/office/drawing/2010/slicer">
              <sle:slicer xmlns:sle="http://schemas.microsoft.com/office/drawing/2010/slicer" name="Jahr"/>
            </a:graphicData>
          </a:graphic>
        </xdr:graphicFrame>
      </mc:Choice>
      <mc:Fallback xmlns="">
        <xdr:sp macro="" textlink="">
          <xdr:nvSpPr>
            <xdr:cNvPr id="0" name=""/>
            <xdr:cNvSpPr>
              <a:spLocks noTextEdit="1"/>
            </xdr:cNvSpPr>
          </xdr:nvSpPr>
          <xdr:spPr>
            <a:xfrm>
              <a:off x="6105525" y="0"/>
              <a:ext cx="971550" cy="1209675"/>
            </a:xfrm>
            <a:prstGeom prst="rect">
              <a:avLst/>
            </a:prstGeom>
            <a:solidFill>
              <a:prstClr val="white"/>
            </a:solidFill>
            <a:ln w="1">
              <a:solidFill>
                <a:prstClr val="green"/>
              </a:solidFill>
            </a:ln>
          </xdr:spPr>
          <xdr:txBody>
            <a:bodyPr vertOverflow="clip" horzOverflow="clip"/>
            <a:lstStyle/>
            <a:p>
              <a:r>
                <a:rPr lang="en-US" sz="1100"/>
                <a:t>Diese Form stellt einen Tabellendatenschnitt dar. Tabellendatenschnitte werden in dieser Version von Excel nicht unterstützt.
Wenn die Form in einer früheren Version von Excel geändert oder die Arbeitsmappe in Excel 2007 oder niedriger gespeichert wurde, kann der Datenschnitt nicht verwendet werden.</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xdr:from>
      <xdr:col>5</xdr:col>
      <xdr:colOff>0</xdr:colOff>
      <xdr:row>0</xdr:row>
      <xdr:rowOff>0</xdr:rowOff>
    </xdr:from>
    <xdr:to>
      <xdr:col>14</xdr:col>
      <xdr:colOff>0</xdr:colOff>
      <xdr:row>20</xdr:row>
      <xdr:rowOff>190499</xdr:rowOff>
    </xdr:to>
    <xdr:graphicFrame macro="">
      <xdr:nvGraphicFramePr>
        <xdr:cNvPr id="2" name="Diagramm 1">
          <a:extLst>
            <a:ext uri="{FF2B5EF4-FFF2-40B4-BE49-F238E27FC236}">
              <a16:creationId xmlns:a16="http://schemas.microsoft.com/office/drawing/2014/main" id="{5F533935-3B96-4DE3-8629-5C23F7494CD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absoluteAnchor>
    <xdr:pos x="0" y="0"/>
    <xdr:ext cx="9290137" cy="6002055"/>
    <xdr:graphicFrame macro="">
      <xdr:nvGraphicFramePr>
        <xdr:cNvPr id="2" name="Diagramm 1">
          <a:extLst>
            <a:ext uri="{FF2B5EF4-FFF2-40B4-BE49-F238E27FC236}">
              <a16:creationId xmlns:a16="http://schemas.microsoft.com/office/drawing/2014/main" id="{13774DC3-741A-4616-8C81-0178DD5103F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xdr:wsDr xmlns:xdr="http://schemas.openxmlformats.org/drawingml/2006/spreadsheetDrawing" xmlns:a="http://schemas.openxmlformats.org/drawingml/2006/main">
  <xdr:absoluteAnchor>
    <xdr:pos x="0" y="0"/>
    <xdr:ext cx="9290137" cy="6002055"/>
    <xdr:graphicFrame macro="">
      <xdr:nvGraphicFramePr>
        <xdr:cNvPr id="2" name="Diagramm 1">
          <a:extLst>
            <a:ext uri="{FF2B5EF4-FFF2-40B4-BE49-F238E27FC236}">
              <a16:creationId xmlns:a16="http://schemas.microsoft.com/office/drawing/2014/main" id="{78B53469-8627-4FE2-A0E9-B1E2DF9F37FA}"/>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Windows User" refreshedDate="43360.370398263891" createdVersion="6" refreshedVersion="6" minRefreshableVersion="3" recordCount="14">
  <cacheSource type="worksheet">
    <worksheetSource name="Tabelle5"/>
  </cacheSource>
  <cacheFields count="12">
    <cacheField name="Gericht" numFmtId="0">
      <sharedItems/>
    </cacheField>
    <cacheField name="Erstes Wort" numFmtId="0">
      <sharedItems/>
    </cacheField>
    <cacheField name="Datum" numFmtId="14">
      <sharedItems containsSemiMixedTypes="0" containsNonDate="0" containsDate="1" containsString="0" minDate="2018-09-10T00:00:00" maxDate="2019-03-16T00:00:00"/>
    </cacheField>
    <cacheField name="Tag" numFmtId="0">
      <sharedItems containsSemiMixedTypes="0" containsString="0" containsNumber="1" containsInteger="1" minValue="5" maxValue="28"/>
    </cacheField>
    <cacheField name="Monat" numFmtId="0">
      <sharedItems containsSemiMixedTypes="0" containsString="0" containsNumber="1" containsInteger="1" minValue="1" maxValue="12"/>
    </cacheField>
    <cacheField name="Jahr" numFmtId="0">
      <sharedItems containsSemiMixedTypes="0" containsString="0" containsNumber="1" containsInteger="1" minValue="2017" maxValue="2019" count="3">
        <n v="2018"/>
        <n v="2019"/>
        <n v="2017" u="1"/>
      </sharedItems>
    </cacheField>
    <cacheField name="Kategorie" numFmtId="0">
      <sharedItems count="4">
        <s v="Carne"/>
        <s v="Pizza"/>
        <s v="Pasta"/>
        <s v="Pesce"/>
      </sharedItems>
    </cacheField>
    <cacheField name="Jahr_Monat" numFmtId="0">
      <sharedItems/>
    </cacheField>
    <cacheField name="Menge" numFmtId="167">
      <sharedItems containsSemiMixedTypes="0" containsString="0" containsNumber="1" containsInteger="1" minValue="2" maxValue="99"/>
    </cacheField>
    <cacheField name="Preis" numFmtId="164">
      <sharedItems containsSemiMixedTypes="0" containsString="0" containsNumber="1" minValue="7.99" maxValue="23.7"/>
    </cacheField>
    <cacheField name="Rabattpreis" numFmtId="164">
      <sharedItems containsSemiMixedTypes="0" containsString="0" containsNumber="1" minValue="5.593" maxValue="23.7"/>
    </cacheField>
    <cacheField name="Gesamt" numFmtId="164">
      <sharedItems containsSemiMixedTypes="0" containsString="0" containsNumber="1" minValue="29.8" maxValue="553.70699999999999"/>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4">
  <r>
    <s v="Involtini di prosciutto crudo"/>
    <s v="Involtini"/>
    <d v="2018-11-12T00:00:00"/>
    <n v="12"/>
    <n v="11"/>
    <x v="0"/>
    <x v="0"/>
    <s v="November 2018"/>
    <n v="11"/>
    <n v="13.8"/>
    <n v="11.040000000000001"/>
    <n v="121.44000000000001"/>
  </r>
  <r>
    <s v="Pizza veneziana"/>
    <s v="Pizza"/>
    <d v="2018-09-10T00:00:00"/>
    <n v="10"/>
    <n v="9"/>
    <x v="0"/>
    <x v="1"/>
    <s v="September 2018"/>
    <n v="11"/>
    <n v="7.99"/>
    <n v="6.3920000000000003"/>
    <n v="70.311999999999998"/>
  </r>
  <r>
    <s v="Pizza veneziana"/>
    <s v="Pizza"/>
    <d v="2019-01-08T00:00:00"/>
    <n v="8"/>
    <n v="1"/>
    <x v="1"/>
    <x v="1"/>
    <s v="Januar 2019"/>
    <n v="16"/>
    <n v="7.99"/>
    <n v="6.3920000000000003"/>
    <n v="102.27200000000001"/>
  </r>
  <r>
    <s v="Involtini di prosciutto crudo"/>
    <s v="Involtini"/>
    <d v="2019-01-09T00:00:00"/>
    <n v="9"/>
    <n v="1"/>
    <x v="1"/>
    <x v="0"/>
    <s v="Januar 2019"/>
    <n v="7"/>
    <n v="13.8"/>
    <n v="12.420000000000002"/>
    <n v="86.940000000000012"/>
  </r>
  <r>
    <s v="Petto di pollo ripieno"/>
    <s v="Petto"/>
    <d v="2019-03-15T00:00:00"/>
    <n v="15"/>
    <n v="3"/>
    <x v="1"/>
    <x v="0"/>
    <s v="März 2019"/>
    <n v="6"/>
    <n v="14.9"/>
    <n v="13.41"/>
    <n v="80.460000000000008"/>
  </r>
  <r>
    <s v="Saltimbocca alla romana"/>
    <s v="Saltimbocca"/>
    <d v="2018-10-23T00:00:00"/>
    <n v="23"/>
    <n v="10"/>
    <x v="0"/>
    <x v="0"/>
    <s v="Oktober 2018"/>
    <n v="6"/>
    <n v="18.5"/>
    <n v="16.650000000000002"/>
    <n v="99.9"/>
  </r>
  <r>
    <s v="Spaghetti aglio e olio"/>
    <s v="Spaghetti"/>
    <d v="2018-09-10T00:00:00"/>
    <n v="10"/>
    <n v="9"/>
    <x v="0"/>
    <x v="2"/>
    <s v="September 2018"/>
    <n v="31"/>
    <n v="9.5"/>
    <n v="6.6499999999999995"/>
    <n v="206.14999999999998"/>
  </r>
  <r>
    <s v="Pesce spada alla brace"/>
    <s v="Pesce"/>
    <d v="2018-11-28T00:00:00"/>
    <n v="28"/>
    <n v="11"/>
    <x v="0"/>
    <x v="3"/>
    <s v="November 2018"/>
    <n v="3"/>
    <n v="23.7"/>
    <n v="23.7"/>
    <n v="71.099999999999994"/>
  </r>
  <r>
    <s v="Pizza veneziana"/>
    <s v="Pizza"/>
    <d v="2018-09-13T00:00:00"/>
    <n v="13"/>
    <n v="9"/>
    <x v="0"/>
    <x v="1"/>
    <s v="September 2018"/>
    <n v="99"/>
    <n v="7.99"/>
    <n v="5.593"/>
    <n v="553.70699999999999"/>
  </r>
  <r>
    <s v="Pizza veneziana"/>
    <s v="Pizza"/>
    <d v="2018-12-05T00:00:00"/>
    <n v="5"/>
    <n v="12"/>
    <x v="0"/>
    <x v="1"/>
    <s v="Dezember 2018"/>
    <n v="12"/>
    <n v="7.99"/>
    <n v="6.3920000000000003"/>
    <n v="76.704000000000008"/>
  </r>
  <r>
    <s v="Pizza veneziana"/>
    <s v="Pizza"/>
    <d v="2019-03-12T00:00:00"/>
    <n v="12"/>
    <n v="3"/>
    <x v="1"/>
    <x v="1"/>
    <s v="März 2019"/>
    <n v="45"/>
    <n v="7.99"/>
    <n v="5.593"/>
    <n v="251.685"/>
  </r>
  <r>
    <s v="Petto di pollo ripieno"/>
    <s v="Petto"/>
    <d v="2018-11-16T00:00:00"/>
    <n v="16"/>
    <n v="11"/>
    <x v="0"/>
    <x v="0"/>
    <s v="November 2018"/>
    <n v="2"/>
    <n v="14.9"/>
    <n v="14.9"/>
    <n v="29.8"/>
  </r>
  <r>
    <s v="Saltimbocca alla romana"/>
    <s v="Saltimbocca"/>
    <d v="2018-12-20T00:00:00"/>
    <n v="20"/>
    <n v="12"/>
    <x v="0"/>
    <x v="0"/>
    <s v="Dezember 2018"/>
    <n v="34"/>
    <n v="18.5"/>
    <n v="12.95"/>
    <n v="440.29999999999995"/>
  </r>
  <r>
    <s v="Spaghetti aglio e olio"/>
    <s v="Spaghetti"/>
    <d v="2019-02-12T00:00:00"/>
    <n v="12"/>
    <n v="2"/>
    <x v="1"/>
    <x v="2"/>
    <s v="Februar 2019"/>
    <n v="23"/>
    <n v="9.5"/>
    <n v="6.6499999999999995"/>
    <n v="152.9499999999999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4" applyNumberFormats="0" applyBorderFormats="0" applyFontFormats="0" applyPatternFormats="0" applyAlignmentFormats="0" applyWidthHeightFormats="1" dataCaption="Werte" updatedVersion="6" minRefreshableVersion="3" useAutoFormatting="1" itemPrintTitles="1" createdVersion="6" indent="0" outline="1" outlineData="1" multipleFieldFilters="0">
  <location ref="A3:B6" firstHeaderRow="1" firstDataRow="1" firstDataCol="1"/>
  <pivotFields count="12">
    <pivotField showAll="0"/>
    <pivotField showAll="0"/>
    <pivotField numFmtId="14" showAll="0"/>
    <pivotField showAll="0"/>
    <pivotField showAll="0"/>
    <pivotField axis="axisRow" showAll="0">
      <items count="4">
        <item x="0"/>
        <item x="1"/>
        <item m="1" x="2"/>
        <item t="default"/>
      </items>
    </pivotField>
    <pivotField showAll="0"/>
    <pivotField showAll="0"/>
    <pivotField numFmtId="167" showAll="0"/>
    <pivotField numFmtId="164" showAll="0"/>
    <pivotField numFmtId="164" showAll="0"/>
    <pivotField dataField="1" numFmtId="164" showAll="0" defaultSubtotal="0"/>
  </pivotFields>
  <rowFields count="1">
    <field x="5"/>
  </rowFields>
  <rowItems count="3">
    <i>
      <x/>
    </i>
    <i>
      <x v="1"/>
    </i>
    <i t="grand">
      <x/>
    </i>
  </rowItems>
  <colItems count="1">
    <i/>
  </colItems>
  <dataFields count="1">
    <dataField name="Summe von Gesamt" fld="11" baseField="5" baseItem="0" numFmtId="164"/>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name="PivotTable2" cacheId="4" applyNumberFormats="0" applyBorderFormats="0" applyFontFormats="0" applyPatternFormats="0" applyAlignmentFormats="0" applyWidthHeightFormats="1" dataCaption="Werte" updatedVersion="6" minRefreshableVersion="3" useAutoFormatting="1" itemPrintTitles="1" createdVersion="6" indent="0" outline="1" outlineData="1" multipleFieldFilters="0">
  <location ref="A3:B8" firstHeaderRow="1" firstDataRow="1" firstDataCol="1"/>
  <pivotFields count="12">
    <pivotField showAll="0"/>
    <pivotField showAll="0"/>
    <pivotField numFmtId="14" showAll="0"/>
    <pivotField showAll="0"/>
    <pivotField showAll="0"/>
    <pivotField showAll="0"/>
    <pivotField axis="axisRow" showAll="0">
      <items count="5">
        <item x="0"/>
        <item x="2"/>
        <item x="3"/>
        <item x="1"/>
        <item t="default"/>
      </items>
    </pivotField>
    <pivotField showAll="0"/>
    <pivotField dataField="1" numFmtId="167" showAll="0"/>
    <pivotField numFmtId="164" showAll="0"/>
    <pivotField numFmtId="164" showAll="0"/>
    <pivotField numFmtId="164" showAll="0" defaultSubtotal="0"/>
  </pivotFields>
  <rowFields count="1">
    <field x="6"/>
  </rowFields>
  <rowItems count="5">
    <i>
      <x/>
    </i>
    <i>
      <x v="1"/>
    </i>
    <i>
      <x v="2"/>
    </i>
    <i>
      <x v="3"/>
    </i>
    <i t="grand">
      <x/>
    </i>
  </rowItems>
  <colItems count="1">
    <i/>
  </colItems>
  <dataFields count="1">
    <dataField name="Summe von Menge" fld="8" baseField="6" baseItem="0" numFmtId="165"/>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Datenschnitt_Tag" sourceName="Tag">
  <extLst>
    <x:ext xmlns:x15="http://schemas.microsoft.com/office/spreadsheetml/2010/11/main" uri="{2F2917AC-EB37-4324-AD4E-5DD8C200BD13}">
      <x15:tableSlicerCache tableId="5" column="4"/>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Datenschnitt_Monat" sourceName="Monat">
  <extLst>
    <x:ext xmlns:x15="http://schemas.microsoft.com/office/spreadsheetml/2010/11/main" uri="{2F2917AC-EB37-4324-AD4E-5DD8C200BD13}">
      <x15:tableSlicerCache tableId="5" column="5"/>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Datenschnitt_Jahr" sourceName="Jahr">
  <extLst>
    <x:ext xmlns:x15="http://schemas.microsoft.com/office/spreadsheetml/2010/11/main" uri="{2F2917AC-EB37-4324-AD4E-5DD8C200BD13}">
      <x15:tableSlicerCache tableId="5" column="6"/>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Tag" cache="Datenschnitt_Tag" caption="Tag" columnCount="2" rowHeight="180000"/>
  <slicer name="Monat" cache="Datenschnitt_Monat" caption="Monat" columnCount="3" style="SlicerStyleLight4" rowHeight="180000"/>
  <slicer name="Jahr" cache="Datenschnitt_Jahr" caption="Jahr" style="SlicerStyleLight6" rowHeight="180000"/>
</slicers>
</file>

<file path=xl/tables/table1.xml><?xml version="1.0" encoding="utf-8"?>
<table xmlns="http://schemas.openxmlformats.org/spreadsheetml/2006/main" id="5" name="Tabelle5" displayName="Tabelle5" ref="B2:M17" totalsRowCount="1" headerRowDxfId="17" headerRowBorderDxfId="16">
  <autoFilter ref="B2:M16"/>
  <tableColumns count="12">
    <tableColumn id="1" name="Gericht" totalsRowLabel="Ergebnis"/>
    <tableColumn id="2" name="Erstes Wort" totalsRowFunction="count" dataDxfId="15" totalsRowDxfId="7">
      <calculatedColumnFormula>LEFT(B3,FIND(" ",B3)-1)</calculatedColumnFormula>
    </tableColumn>
    <tableColumn id="3" name="Datum" totalsRowFunction="max" dataDxfId="14" totalsRowDxfId="6"/>
    <tableColumn id="4" name="Tag" dataDxfId="13">
      <calculatedColumnFormula>DAY(D3)</calculatedColumnFormula>
    </tableColumn>
    <tableColumn id="5" name="Monat" dataDxfId="12">
      <calculatedColumnFormula>MONTH(D3)</calculatedColumnFormula>
    </tableColumn>
    <tableColumn id="6" name="Jahr" dataDxfId="11">
      <calculatedColumnFormula>YEAR(D3)</calculatedColumnFormula>
    </tableColumn>
    <tableColumn id="7" name="Kategorie">
      <calculatedColumnFormula>VLOOKUP(B3,ListePreise,2,FALSE)</calculatedColumnFormula>
    </tableColumn>
    <tableColumn id="8" name="Jahr_Monat" dataDxfId="10" totalsRowDxfId="5">
      <calculatedColumnFormula>TEXT(D3,"MMMM JJJJ")</calculatedColumnFormula>
    </tableColumn>
    <tableColumn id="9" name="Menge" totalsRowFunction="sum" dataDxfId="9" totalsRowDxfId="4"/>
    <tableColumn id="10" name="Preis" totalsRowFunction="average" dataDxfId="8" totalsRowDxfId="3">
      <calculatedColumnFormula>VLOOKUP(B3,ListePreise,3,FALSE)</calculatedColumnFormula>
    </tableColumn>
    <tableColumn id="11" name="Rabattpreis" totalsRowFunction="average" dataDxfId="1" totalsRowDxfId="2">
      <calculatedColumnFormula>IF(J3&gt;5,IF(J3&gt;10,IF(J3&gt;20,70%,80%),90%),100%)*K3</calculatedColumnFormula>
    </tableColumn>
    <tableColumn id="12" name="Gesamt" dataDxfId="0">
      <calculatedColumnFormula>Tabelle5[[#This Row],[Rabattpreis]]*Tabelle5[[#This Row],[Menge]]</calculatedColumnFormula>
    </tableColumn>
  </tableColumns>
  <tableStyleInfo name="TableStyleMedium9" showFirstColumn="1"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_rels/sheet11.xml.rels><?xml version="1.0" encoding="UTF-8" standalone="yes"?>
<Relationships xmlns="http://schemas.openxmlformats.org/package/2006/relationships"><Relationship Id="rId1" Type="http://schemas.openxmlformats.org/officeDocument/2006/relationships/image" Target="../media/image3.png"/></Relationships>
</file>

<file path=xl/worksheets/_rels/sheet12.xml.rels><?xml version="1.0" encoding="UTF-8" standalone="yes"?>
<Relationships xmlns="http://schemas.openxmlformats.org/package/2006/relationships"><Relationship Id="rId1" Type="http://schemas.openxmlformats.org/officeDocument/2006/relationships/image" Target="../media/image1.png"/></Relationships>
</file>

<file path=xl/worksheets/_rels/sheet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image" Target="../media/image1.png"/><Relationship Id="rId1" Type="http://schemas.openxmlformats.org/officeDocument/2006/relationships/drawing" Target="../drawings/drawing1.xml"/><Relationship Id="rId4" Type="http://schemas.microsoft.com/office/2007/relationships/slicer" Target="../slicers/slicer1.xml"/></Relationships>
</file>

<file path=xl/worksheets/_rels/sheet6.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D1:J14"/>
  <sheetViews>
    <sheetView zoomScaleNormal="100" workbookViewId="0"/>
  </sheetViews>
  <sheetFormatPr baseColWidth="10" defaultRowHeight="15" x14ac:dyDescent="0.25"/>
  <cols>
    <col min="4" max="4" width="25.7109375" bestFit="1" customWidth="1"/>
    <col min="5" max="5" width="10.7109375" bestFit="1" customWidth="1"/>
    <col min="6" max="6" width="13.42578125" customWidth="1"/>
    <col min="7" max="7" width="15" customWidth="1"/>
    <col min="8" max="8" width="10.5703125" customWidth="1"/>
    <col min="9" max="9" width="11.85546875" customWidth="1"/>
    <col min="10" max="10" width="47.140625" customWidth="1"/>
  </cols>
  <sheetData>
    <row r="1" spans="4:10" x14ac:dyDescent="0.25">
      <c r="F1" s="1"/>
    </row>
    <row r="2" spans="4:10" ht="31.5" x14ac:dyDescent="0.6">
      <c r="D2" s="30" t="s">
        <v>15</v>
      </c>
      <c r="E2" s="30"/>
      <c r="F2" s="30"/>
      <c r="G2" s="30"/>
      <c r="H2" s="30"/>
      <c r="I2" s="30"/>
    </row>
    <row r="3" spans="4:10" ht="3.75" customHeight="1" x14ac:dyDescent="0.25"/>
    <row r="4" spans="4:10" ht="30" customHeight="1" x14ac:dyDescent="0.25">
      <c r="D4" s="4" t="s">
        <v>9</v>
      </c>
      <c r="E4" s="6" t="s">
        <v>7</v>
      </c>
      <c r="F4" s="4" t="s">
        <v>10</v>
      </c>
      <c r="G4" s="6" t="s">
        <v>14</v>
      </c>
      <c r="H4" s="5" t="s">
        <v>12</v>
      </c>
      <c r="I4" s="5" t="s">
        <v>13</v>
      </c>
    </row>
    <row r="5" spans="4:10" x14ac:dyDescent="0.25">
      <c r="D5" t="s">
        <v>0</v>
      </c>
      <c r="E5" s="2">
        <v>7.99</v>
      </c>
      <c r="F5" s="16">
        <v>385</v>
      </c>
      <c r="G5" s="3">
        <f>E5*F5</f>
        <v>3076.15</v>
      </c>
      <c r="H5" s="3">
        <f t="shared" ref="H5:H11" si="0">G5*MWSt</f>
        <v>584.46850000000006</v>
      </c>
      <c r="I5" s="3">
        <f>G5+H5</f>
        <v>3660.6185</v>
      </c>
      <c r="J5" s="2">
        <f>I5</f>
        <v>3660.6185</v>
      </c>
    </row>
    <row r="6" spans="4:10" x14ac:dyDescent="0.25">
      <c r="D6" t="s">
        <v>8</v>
      </c>
      <c r="E6" s="2">
        <v>6.99</v>
      </c>
      <c r="F6" s="16">
        <v>501</v>
      </c>
      <c r="G6" s="3">
        <f>E6*F6</f>
        <v>3501.9900000000002</v>
      </c>
      <c r="H6" s="3">
        <f t="shared" si="0"/>
        <v>665.37810000000002</v>
      </c>
      <c r="I6" s="3">
        <f t="shared" ref="I6:I11" si="1">G6+H6</f>
        <v>4167.3681000000006</v>
      </c>
      <c r="J6" s="2">
        <f t="shared" ref="J6:J11" si="2">I6</f>
        <v>4167.3681000000006</v>
      </c>
    </row>
    <row r="7" spans="4:10" x14ac:dyDescent="0.25">
      <c r="D7" t="s">
        <v>28</v>
      </c>
      <c r="E7" s="2">
        <v>9.5</v>
      </c>
      <c r="F7" s="16">
        <v>321</v>
      </c>
      <c r="G7" s="3">
        <f t="shared" ref="G7:G11" si="3">E7*F7</f>
        <v>3049.5</v>
      </c>
      <c r="H7" s="3">
        <f t="shared" si="0"/>
        <v>579.40499999999997</v>
      </c>
      <c r="I7" s="3">
        <f t="shared" si="1"/>
        <v>3628.9049999999997</v>
      </c>
      <c r="J7" s="2">
        <f t="shared" si="2"/>
        <v>3628.9049999999997</v>
      </c>
    </row>
    <row r="8" spans="4:10" x14ac:dyDescent="0.25">
      <c r="D8" t="s">
        <v>1</v>
      </c>
      <c r="E8" s="2">
        <v>18.5</v>
      </c>
      <c r="F8" s="16">
        <v>52</v>
      </c>
      <c r="G8" s="3">
        <f t="shared" si="3"/>
        <v>962</v>
      </c>
      <c r="H8" s="3">
        <f t="shared" si="0"/>
        <v>182.78</v>
      </c>
      <c r="I8" s="3">
        <f t="shared" si="1"/>
        <v>1144.78</v>
      </c>
      <c r="J8" s="2">
        <f t="shared" si="2"/>
        <v>1144.78</v>
      </c>
    </row>
    <row r="9" spans="4:10" x14ac:dyDescent="0.25">
      <c r="D9" t="s">
        <v>2</v>
      </c>
      <c r="E9" s="2">
        <v>13.8</v>
      </c>
      <c r="F9" s="16">
        <v>165</v>
      </c>
      <c r="G9" s="3">
        <f t="shared" si="3"/>
        <v>2277</v>
      </c>
      <c r="H9" s="3">
        <f t="shared" si="0"/>
        <v>432.63</v>
      </c>
      <c r="I9" s="3">
        <f t="shared" si="1"/>
        <v>2709.63</v>
      </c>
      <c r="J9" s="2">
        <f t="shared" si="2"/>
        <v>2709.63</v>
      </c>
    </row>
    <row r="10" spans="4:10" x14ac:dyDescent="0.25">
      <c r="D10" t="s">
        <v>3</v>
      </c>
      <c r="E10" s="2">
        <v>14.9</v>
      </c>
      <c r="F10" s="16">
        <v>186</v>
      </c>
      <c r="G10" s="3">
        <f t="shared" si="3"/>
        <v>2771.4</v>
      </c>
      <c r="H10" s="3">
        <f t="shared" si="0"/>
        <v>526.56600000000003</v>
      </c>
      <c r="I10" s="3">
        <f t="shared" si="1"/>
        <v>3297.9660000000003</v>
      </c>
      <c r="J10" s="2">
        <f t="shared" si="2"/>
        <v>3297.9660000000003</v>
      </c>
    </row>
    <row r="11" spans="4:10" ht="15.75" thickBot="1" x14ac:dyDescent="0.3">
      <c r="D11" t="s">
        <v>4</v>
      </c>
      <c r="E11" s="2">
        <v>23.7</v>
      </c>
      <c r="F11" s="16">
        <v>34</v>
      </c>
      <c r="G11" s="3">
        <f t="shared" si="3"/>
        <v>805.8</v>
      </c>
      <c r="H11" s="3">
        <f t="shared" si="0"/>
        <v>153.102</v>
      </c>
      <c r="I11" s="3">
        <f t="shared" si="1"/>
        <v>958.90199999999993</v>
      </c>
      <c r="J11" s="2">
        <f t="shared" si="2"/>
        <v>958.90199999999993</v>
      </c>
    </row>
    <row r="12" spans="4:10" s="11" customFormat="1" ht="15.75" customHeight="1" thickTop="1" x14ac:dyDescent="0.25">
      <c r="D12" s="7" t="s">
        <v>11</v>
      </c>
      <c r="E12" s="8"/>
      <c r="F12" s="9">
        <f>SUM(F5:F11)</f>
        <v>1644</v>
      </c>
      <c r="G12" s="10">
        <f>SUM(G5:G11)</f>
        <v>16443.84</v>
      </c>
      <c r="H12" s="10">
        <f>SUM(H5:H11)</f>
        <v>3124.3296</v>
      </c>
      <c r="I12" s="10">
        <f>SUM(I5:I11)</f>
        <v>19568.169599999997</v>
      </c>
    </row>
    <row r="14" spans="4:10" x14ac:dyDescent="0.25">
      <c r="D14" t="s">
        <v>31</v>
      </c>
    </row>
  </sheetData>
  <mergeCells count="1">
    <mergeCell ref="D2:I2"/>
  </mergeCells>
  <conditionalFormatting sqref="F5:F11">
    <cfRule type="top10" dxfId="21" priority="4" percent="1" rank="10"/>
  </conditionalFormatting>
  <conditionalFormatting sqref="G5:G11">
    <cfRule type="colorScale" priority="3">
      <colorScale>
        <cfvo type="min"/>
        <cfvo type="percentile" val="50"/>
        <cfvo type="max"/>
        <color rgb="FFF8696B"/>
        <color rgb="FFFFEB84"/>
        <color rgb="FF63BE7B"/>
      </colorScale>
    </cfRule>
  </conditionalFormatting>
  <conditionalFormatting sqref="J5:J11">
    <cfRule type="dataBar" priority="1">
      <dataBar showValue="0">
        <cfvo type="min"/>
        <cfvo type="max"/>
        <color rgb="FF008AEF"/>
      </dataBar>
      <extLst>
        <ext xmlns:x14="http://schemas.microsoft.com/office/spreadsheetml/2009/9/main" uri="{B025F937-C7B1-47D3-B67F-A62EFF666E3E}">
          <x14:id>{6F30F3C3-ECB8-48A9-B50D-0C918E90BA5F}</x14:id>
        </ext>
      </extLst>
    </cfRule>
  </conditionalFormatting>
  <pageMargins left="0.33" right="0.24" top="0.78740157499999996" bottom="0.78740157499999996" header="0.3" footer="0.3"/>
  <pageSetup paperSize="9" orientation="landscape" r:id="rId1"/>
  <headerFooter>
    <oddHeader>&amp;LSeite &amp;P von &amp;N&amp;CVerkaufsdaten&amp;R&amp;G</oddHeader>
    <oddFooter>&amp;L&amp;Z&amp;F&amp;CLorenz Hölscher&amp;R&amp;A</oddFooter>
  </headerFooter>
  <legacyDrawingHF r:id="rId2"/>
  <picture r:id="rId3"/>
  <extLst>
    <ext xmlns:x14="http://schemas.microsoft.com/office/spreadsheetml/2009/9/main" uri="{78C0D931-6437-407d-A8EE-F0AAD7539E65}">
      <x14:conditionalFormattings>
        <x14:conditionalFormatting xmlns:xm="http://schemas.microsoft.com/office/excel/2006/main">
          <x14:cfRule type="dataBar" id="{6F30F3C3-ECB8-48A9-B50D-0C918E90BA5F}">
            <x14:dataBar minLength="0" maxLength="100" gradient="0">
              <x14:cfvo type="autoMin"/>
              <x14:cfvo type="autoMax"/>
              <x14:negativeFillColor rgb="FFFF0000"/>
              <x14:axisColor rgb="FF000000"/>
            </x14:dataBar>
          </x14:cfRule>
          <xm:sqref>J5:J11</xm:sqref>
        </x14:conditionalFormatting>
      </x14:conditionalFormatting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theme="7" tint="0.79998168889431442"/>
  </sheetPr>
  <dimension ref="A3:B8"/>
  <sheetViews>
    <sheetView workbookViewId="0">
      <selection activeCell="B4" sqref="B4"/>
    </sheetView>
  </sheetViews>
  <sheetFormatPr baseColWidth="10" defaultRowHeight="15" x14ac:dyDescent="0.25"/>
  <cols>
    <col min="1" max="1" width="22.42578125" bestFit="1" customWidth="1"/>
    <col min="2" max="2" width="18.28515625" bestFit="1" customWidth="1"/>
  </cols>
  <sheetData>
    <row r="3" spans="1:2" x14ac:dyDescent="0.25">
      <c r="A3" s="26" t="s">
        <v>32</v>
      </c>
      <c r="B3" t="s">
        <v>34</v>
      </c>
    </row>
    <row r="4" spans="1:2" x14ac:dyDescent="0.25">
      <c r="A4" s="27" t="s">
        <v>27</v>
      </c>
      <c r="B4" s="28">
        <v>66</v>
      </c>
    </row>
    <row r="5" spans="1:2" x14ac:dyDescent="0.25">
      <c r="A5" s="27" t="s">
        <v>26</v>
      </c>
      <c r="B5" s="28">
        <v>54</v>
      </c>
    </row>
    <row r="6" spans="1:2" x14ac:dyDescent="0.25">
      <c r="A6" s="27" t="s">
        <v>25</v>
      </c>
      <c r="B6" s="28">
        <v>3</v>
      </c>
    </row>
    <row r="7" spans="1:2" x14ac:dyDescent="0.25">
      <c r="A7" s="27" t="s">
        <v>24</v>
      </c>
      <c r="B7" s="28">
        <v>183</v>
      </c>
    </row>
    <row r="8" spans="1:2" x14ac:dyDescent="0.25">
      <c r="A8" s="27" t="s">
        <v>33</v>
      </c>
      <c r="B8" s="28">
        <v>306</v>
      </c>
    </row>
  </sheetData>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B1:N17"/>
  <sheetViews>
    <sheetView workbookViewId="0">
      <selection activeCell="K15" sqref="K15"/>
    </sheetView>
  </sheetViews>
  <sheetFormatPr baseColWidth="10" defaultRowHeight="15" x14ac:dyDescent="0.25"/>
  <cols>
    <col min="1" max="1" width="3.140625" style="22" customWidth="1"/>
    <col min="2" max="2" width="25.7109375" style="22" bestFit="1" customWidth="1"/>
    <col min="3" max="3" width="11.5703125" style="22" bestFit="1" customWidth="1"/>
    <col min="4" max="4" width="12.7109375" style="22" customWidth="1"/>
    <col min="5" max="5" width="5.42578125" style="22" customWidth="1"/>
    <col min="6" max="6" width="6.85546875" style="22" bestFit="1" customWidth="1"/>
    <col min="7" max="7" width="5" style="22" bestFit="1" customWidth="1"/>
    <col min="8" max="8" width="9.5703125" style="22" bestFit="1" customWidth="1"/>
    <col min="9" max="9" width="15.28515625" style="22" bestFit="1" customWidth="1"/>
    <col min="10" max="10" width="9.5703125" style="22" customWidth="1"/>
    <col min="11" max="11" width="10.140625" style="22" bestFit="1" customWidth="1"/>
    <col min="12" max="12" width="7" style="22" bestFit="1" customWidth="1"/>
    <col min="13" max="13" width="11.140625" style="22" bestFit="1" customWidth="1"/>
    <col min="14" max="16384" width="11.42578125" style="22"/>
  </cols>
  <sheetData>
    <row r="1" spans="2:14" ht="15" customHeight="1" x14ac:dyDescent="0.25"/>
    <row r="2" spans="2:14" x14ac:dyDescent="0.25">
      <c r="B2" s="15" t="s">
        <v>5</v>
      </c>
      <c r="C2" s="15" t="s">
        <v>22</v>
      </c>
      <c r="D2" s="15" t="s">
        <v>16</v>
      </c>
      <c r="E2" s="15" t="s">
        <v>20</v>
      </c>
      <c r="F2" s="15" t="s">
        <v>17</v>
      </c>
      <c r="G2" s="15" t="s">
        <v>19</v>
      </c>
      <c r="H2" s="15" t="s">
        <v>23</v>
      </c>
      <c r="I2" s="15" t="s">
        <v>21</v>
      </c>
      <c r="J2" s="15" t="s">
        <v>10</v>
      </c>
      <c r="K2" s="15" t="s">
        <v>35</v>
      </c>
      <c r="L2" s="15" t="s">
        <v>6</v>
      </c>
      <c r="M2" s="15" t="s">
        <v>18</v>
      </c>
      <c r="N2" s="15" t="s">
        <v>65</v>
      </c>
    </row>
    <row r="3" spans="2:14" x14ac:dyDescent="0.25">
      <c r="B3" s="22" t="s">
        <v>0</v>
      </c>
      <c r="C3" s="12" t="str">
        <f t="shared" ref="C3:C17" si="0">LEFT(B3,FIND(" ",B3)-1)</f>
        <v>Pizza</v>
      </c>
      <c r="D3" s="25">
        <v>43353</v>
      </c>
      <c r="E3" s="14">
        <f>DAY('Einfacher Bereich'!$D3)</f>
        <v>10</v>
      </c>
      <c r="F3" s="14">
        <f>MONTH('Einfacher Bereich'!$D3)</f>
        <v>9</v>
      </c>
      <c r="G3" s="14">
        <f>YEAR(D3)</f>
        <v>2018</v>
      </c>
      <c r="H3" s="22" t="str">
        <f t="shared" ref="H3:H16" si="1">VLOOKUP(B3,ListePreise,2,FALSE)</f>
        <v>Pizza</v>
      </c>
      <c r="I3" s="24" t="str">
        <f t="shared" ref="I3:I16" si="2">TEXT(D3,"MMMM JJJJ")</f>
        <v>September 2018</v>
      </c>
      <c r="J3" s="23">
        <v>11</v>
      </c>
      <c r="K3" s="23">
        <f t="shared" ref="K3:K16" si="3">SUM(K2)+J3</f>
        <v>11</v>
      </c>
      <c r="L3" s="2">
        <f t="shared" ref="L3:L16" si="4">VLOOKUP(B3,ListePreise,3,FALSE)</f>
        <v>7.99</v>
      </c>
      <c r="M3" s="2">
        <f t="shared" ref="M3:M16" si="5">IF(J3&gt;5,IF(J3&gt;10,IF(J3&gt;20,70%,80%),90%),100%)*L3</f>
        <v>6.3920000000000003</v>
      </c>
      <c r="N3" s="2">
        <f>M3*K3</f>
        <v>70.311999999999998</v>
      </c>
    </row>
    <row r="4" spans="2:14" x14ac:dyDescent="0.25">
      <c r="B4" s="22" t="s">
        <v>28</v>
      </c>
      <c r="C4" s="12" t="str">
        <f t="shared" si="0"/>
        <v>Spaghetti</v>
      </c>
      <c r="D4" s="25">
        <v>43353</v>
      </c>
      <c r="E4" s="14">
        <f>DAY('Einfacher Bereich'!$D4)</f>
        <v>10</v>
      </c>
      <c r="F4" s="14">
        <f>MONTH('Einfacher Bereich'!$D4)</f>
        <v>9</v>
      </c>
      <c r="G4" s="14">
        <f t="shared" ref="G4:G16" si="6">YEAR(D4)</f>
        <v>2018</v>
      </c>
      <c r="H4" s="22" t="str">
        <f t="shared" si="1"/>
        <v>Pasta</v>
      </c>
      <c r="I4" s="24" t="str">
        <f t="shared" si="2"/>
        <v>September 2018</v>
      </c>
      <c r="J4" s="23">
        <v>31</v>
      </c>
      <c r="K4" s="23">
        <f t="shared" si="3"/>
        <v>42</v>
      </c>
      <c r="L4" s="2">
        <f t="shared" si="4"/>
        <v>9.5</v>
      </c>
      <c r="M4" s="2">
        <f t="shared" si="5"/>
        <v>6.6499999999999995</v>
      </c>
      <c r="N4" s="2">
        <f t="shared" ref="N4:N17" si="7">M4*K4</f>
        <v>279.29999999999995</v>
      </c>
    </row>
    <row r="5" spans="2:14" x14ac:dyDescent="0.25">
      <c r="B5" s="22" t="s">
        <v>0</v>
      </c>
      <c r="C5" s="12" t="str">
        <f t="shared" si="0"/>
        <v>Pizza</v>
      </c>
      <c r="D5" s="25">
        <v>43356</v>
      </c>
      <c r="E5" s="14">
        <f>DAY('Einfacher Bereich'!$D5)</f>
        <v>13</v>
      </c>
      <c r="F5" s="14">
        <f>MONTH('Einfacher Bereich'!$D5)</f>
        <v>9</v>
      </c>
      <c r="G5" s="14">
        <f t="shared" si="6"/>
        <v>2018</v>
      </c>
      <c r="H5" s="22" t="str">
        <f t="shared" si="1"/>
        <v>Pizza</v>
      </c>
      <c r="I5" s="24" t="str">
        <f t="shared" si="2"/>
        <v>September 2018</v>
      </c>
      <c r="J5" s="23">
        <v>99</v>
      </c>
      <c r="K5" s="23">
        <f t="shared" si="3"/>
        <v>141</v>
      </c>
      <c r="L5" s="2">
        <f t="shared" si="4"/>
        <v>7.99</v>
      </c>
      <c r="M5" s="2">
        <f t="shared" si="5"/>
        <v>5.593</v>
      </c>
      <c r="N5" s="2">
        <f t="shared" si="7"/>
        <v>788.61299999999994</v>
      </c>
    </row>
    <row r="6" spans="2:14" x14ac:dyDescent="0.25">
      <c r="B6" s="22" t="s">
        <v>1</v>
      </c>
      <c r="C6" s="12" t="str">
        <f t="shared" si="0"/>
        <v>Saltimbocca</v>
      </c>
      <c r="D6" s="25">
        <v>43396</v>
      </c>
      <c r="E6" s="14">
        <f>DAY('Einfacher Bereich'!$D6)</f>
        <v>23</v>
      </c>
      <c r="F6" s="14">
        <f>MONTH('Einfacher Bereich'!$D6)</f>
        <v>10</v>
      </c>
      <c r="G6" s="14">
        <f t="shared" si="6"/>
        <v>2018</v>
      </c>
      <c r="H6" s="22" t="str">
        <f t="shared" si="1"/>
        <v>Carne</v>
      </c>
      <c r="I6" s="24" t="str">
        <f t="shared" si="2"/>
        <v>Oktober 2018</v>
      </c>
      <c r="J6" s="23">
        <v>6</v>
      </c>
      <c r="K6" s="23">
        <f t="shared" si="3"/>
        <v>147</v>
      </c>
      <c r="L6" s="2">
        <f t="shared" si="4"/>
        <v>18.5</v>
      </c>
      <c r="M6" s="2">
        <f t="shared" si="5"/>
        <v>16.650000000000002</v>
      </c>
      <c r="N6" s="2">
        <f t="shared" si="7"/>
        <v>2447.5500000000002</v>
      </c>
    </row>
    <row r="7" spans="2:14" x14ac:dyDescent="0.25">
      <c r="B7" s="22" t="s">
        <v>2</v>
      </c>
      <c r="C7" s="12" t="str">
        <f t="shared" si="0"/>
        <v>Involtini</v>
      </c>
      <c r="D7" s="25">
        <v>43416</v>
      </c>
      <c r="E7" s="14">
        <f>DAY('Einfacher Bereich'!$D7)</f>
        <v>12</v>
      </c>
      <c r="F7" s="14">
        <f>MONTH('Einfacher Bereich'!$D7)</f>
        <v>11</v>
      </c>
      <c r="G7" s="14">
        <f t="shared" si="6"/>
        <v>2018</v>
      </c>
      <c r="H7" s="22" t="str">
        <f t="shared" si="1"/>
        <v>Carne</v>
      </c>
      <c r="I7" s="24" t="str">
        <f t="shared" si="2"/>
        <v>November 2018</v>
      </c>
      <c r="J7" s="23">
        <v>11</v>
      </c>
      <c r="K7" s="23">
        <f t="shared" si="3"/>
        <v>158</v>
      </c>
      <c r="L7" s="2">
        <f t="shared" si="4"/>
        <v>13.8</v>
      </c>
      <c r="M7" s="2">
        <f t="shared" si="5"/>
        <v>11.040000000000001</v>
      </c>
      <c r="N7" s="2">
        <f t="shared" si="7"/>
        <v>1744.3200000000002</v>
      </c>
    </row>
    <row r="8" spans="2:14" x14ac:dyDescent="0.25">
      <c r="B8" s="22" t="s">
        <v>3</v>
      </c>
      <c r="C8" s="12" t="str">
        <f t="shared" si="0"/>
        <v>Petto</v>
      </c>
      <c r="D8" s="25">
        <v>43420</v>
      </c>
      <c r="E8" s="14">
        <f>DAY('Einfacher Bereich'!$D8)</f>
        <v>16</v>
      </c>
      <c r="F8" s="14">
        <f>MONTH('Einfacher Bereich'!$D8)</f>
        <v>11</v>
      </c>
      <c r="G8" s="14">
        <f t="shared" si="6"/>
        <v>2018</v>
      </c>
      <c r="H8" s="22" t="str">
        <f t="shared" si="1"/>
        <v>Carne</v>
      </c>
      <c r="I8" s="24" t="str">
        <f t="shared" si="2"/>
        <v>November 2018</v>
      </c>
      <c r="J8" s="23">
        <v>2</v>
      </c>
      <c r="K8" s="23">
        <f t="shared" si="3"/>
        <v>160</v>
      </c>
      <c r="L8" s="2">
        <f t="shared" si="4"/>
        <v>14.9</v>
      </c>
      <c r="M8" s="2">
        <f t="shared" si="5"/>
        <v>14.9</v>
      </c>
      <c r="N8" s="2">
        <f t="shared" si="7"/>
        <v>2384</v>
      </c>
    </row>
    <row r="9" spans="2:14" x14ac:dyDescent="0.25">
      <c r="B9" s="22" t="s">
        <v>4</v>
      </c>
      <c r="C9" s="12" t="str">
        <f t="shared" si="0"/>
        <v>Pesce</v>
      </c>
      <c r="D9" s="25">
        <v>43432</v>
      </c>
      <c r="E9" s="14">
        <f>DAY('Einfacher Bereich'!$D9)</f>
        <v>28</v>
      </c>
      <c r="F9" s="14">
        <f>MONTH('Einfacher Bereich'!$D9)</f>
        <v>11</v>
      </c>
      <c r="G9" s="14">
        <f t="shared" si="6"/>
        <v>2018</v>
      </c>
      <c r="H9" s="22" t="str">
        <f t="shared" si="1"/>
        <v>Pesce</v>
      </c>
      <c r="I9" s="24" t="str">
        <f t="shared" si="2"/>
        <v>November 2018</v>
      </c>
      <c r="J9" s="23">
        <v>3</v>
      </c>
      <c r="K9" s="23">
        <f t="shared" si="3"/>
        <v>163</v>
      </c>
      <c r="L9" s="2">
        <f t="shared" si="4"/>
        <v>23.7</v>
      </c>
      <c r="M9" s="2">
        <f t="shared" si="5"/>
        <v>23.7</v>
      </c>
      <c r="N9" s="2">
        <f t="shared" si="7"/>
        <v>3863.1</v>
      </c>
    </row>
    <row r="10" spans="2:14" x14ac:dyDescent="0.25">
      <c r="B10" s="22" t="s">
        <v>0</v>
      </c>
      <c r="C10" s="12" t="str">
        <f t="shared" si="0"/>
        <v>Pizza</v>
      </c>
      <c r="D10" s="25">
        <v>43439</v>
      </c>
      <c r="E10" s="14">
        <f>DAY('Einfacher Bereich'!$D10)</f>
        <v>5</v>
      </c>
      <c r="F10" s="14">
        <f>MONTH('Einfacher Bereich'!$D10)</f>
        <v>12</v>
      </c>
      <c r="G10" s="14">
        <f t="shared" si="6"/>
        <v>2018</v>
      </c>
      <c r="H10" s="22" t="str">
        <f t="shared" si="1"/>
        <v>Pizza</v>
      </c>
      <c r="I10" s="24" t="str">
        <f t="shared" si="2"/>
        <v>Dezember 2018</v>
      </c>
      <c r="J10" s="23">
        <v>12</v>
      </c>
      <c r="K10" s="23">
        <f t="shared" si="3"/>
        <v>175</v>
      </c>
      <c r="L10" s="2">
        <f t="shared" si="4"/>
        <v>7.99</v>
      </c>
      <c r="M10" s="2">
        <f t="shared" si="5"/>
        <v>6.3920000000000003</v>
      </c>
      <c r="N10" s="2">
        <f t="shared" si="7"/>
        <v>1118.6000000000001</v>
      </c>
    </row>
    <row r="11" spans="2:14" x14ac:dyDescent="0.25">
      <c r="B11" s="22" t="s">
        <v>1</v>
      </c>
      <c r="C11" s="12" t="str">
        <f t="shared" si="0"/>
        <v>Saltimbocca</v>
      </c>
      <c r="D11" s="25">
        <v>43454</v>
      </c>
      <c r="E11" s="14">
        <f>DAY('Einfacher Bereich'!$D11)</f>
        <v>20</v>
      </c>
      <c r="F11" s="14">
        <f>MONTH('Einfacher Bereich'!$D11)</f>
        <v>12</v>
      </c>
      <c r="G11" s="14">
        <f t="shared" si="6"/>
        <v>2018</v>
      </c>
      <c r="H11" s="22" t="str">
        <f t="shared" si="1"/>
        <v>Carne</v>
      </c>
      <c r="I11" s="24" t="str">
        <f t="shared" si="2"/>
        <v>Dezember 2018</v>
      </c>
      <c r="J11" s="23">
        <v>34</v>
      </c>
      <c r="K11" s="23">
        <f t="shared" si="3"/>
        <v>209</v>
      </c>
      <c r="L11" s="2">
        <f t="shared" si="4"/>
        <v>18.5</v>
      </c>
      <c r="M11" s="2">
        <f t="shared" si="5"/>
        <v>12.95</v>
      </c>
      <c r="N11" s="2">
        <f t="shared" si="7"/>
        <v>2706.5499999999997</v>
      </c>
    </row>
    <row r="12" spans="2:14" x14ac:dyDescent="0.25">
      <c r="B12" s="22" t="s">
        <v>0</v>
      </c>
      <c r="C12" s="12" t="str">
        <f t="shared" si="0"/>
        <v>Pizza</v>
      </c>
      <c r="D12" s="25">
        <v>43473</v>
      </c>
      <c r="E12" s="14">
        <f>DAY('Einfacher Bereich'!$D12)</f>
        <v>8</v>
      </c>
      <c r="F12" s="14">
        <f>MONTH('Einfacher Bereich'!$D12)</f>
        <v>1</v>
      </c>
      <c r="G12" s="14">
        <f t="shared" si="6"/>
        <v>2019</v>
      </c>
      <c r="H12" s="22" t="str">
        <f t="shared" si="1"/>
        <v>Pizza</v>
      </c>
      <c r="I12" s="24" t="str">
        <f t="shared" si="2"/>
        <v>Januar 2019</v>
      </c>
      <c r="J12" s="23">
        <v>16</v>
      </c>
      <c r="K12" s="23">
        <f t="shared" si="3"/>
        <v>225</v>
      </c>
      <c r="L12" s="2">
        <f t="shared" si="4"/>
        <v>7.99</v>
      </c>
      <c r="M12" s="2">
        <f t="shared" si="5"/>
        <v>6.3920000000000003</v>
      </c>
      <c r="N12" s="2">
        <f t="shared" si="7"/>
        <v>1438.2</v>
      </c>
    </row>
    <row r="13" spans="2:14" x14ac:dyDescent="0.25">
      <c r="B13" s="22" t="s">
        <v>2</v>
      </c>
      <c r="C13" s="12" t="str">
        <f t="shared" si="0"/>
        <v>Involtini</v>
      </c>
      <c r="D13" s="25">
        <v>43474</v>
      </c>
      <c r="E13" s="14">
        <f>DAY('Einfacher Bereich'!$D13)</f>
        <v>9</v>
      </c>
      <c r="F13" s="14">
        <f>MONTH('Einfacher Bereich'!$D13)</f>
        <v>1</v>
      </c>
      <c r="G13" s="14">
        <f t="shared" si="6"/>
        <v>2019</v>
      </c>
      <c r="H13" s="22" t="str">
        <f t="shared" si="1"/>
        <v>Carne</v>
      </c>
      <c r="I13" s="24" t="str">
        <f t="shared" si="2"/>
        <v>Januar 2019</v>
      </c>
      <c r="J13" s="23">
        <v>7</v>
      </c>
      <c r="K13" s="23">
        <f t="shared" si="3"/>
        <v>232</v>
      </c>
      <c r="L13" s="2">
        <f t="shared" si="4"/>
        <v>13.8</v>
      </c>
      <c r="M13" s="2">
        <f t="shared" si="5"/>
        <v>12.420000000000002</v>
      </c>
      <c r="N13" s="2">
        <f t="shared" si="7"/>
        <v>2881.4400000000005</v>
      </c>
    </row>
    <row r="14" spans="2:14" x14ac:dyDescent="0.25">
      <c r="B14" s="22" t="s">
        <v>28</v>
      </c>
      <c r="C14" s="12" t="str">
        <f t="shared" si="0"/>
        <v>Spaghetti</v>
      </c>
      <c r="D14" s="25">
        <v>43508</v>
      </c>
      <c r="E14" s="14">
        <f>DAY('Einfacher Bereich'!$D14)</f>
        <v>12</v>
      </c>
      <c r="F14" s="14">
        <f>MONTH('Einfacher Bereich'!$D14)</f>
        <v>2</v>
      </c>
      <c r="G14" s="14">
        <f t="shared" si="6"/>
        <v>2019</v>
      </c>
      <c r="H14" s="22" t="str">
        <f t="shared" si="1"/>
        <v>Pasta</v>
      </c>
      <c r="I14" s="24" t="str">
        <f t="shared" si="2"/>
        <v>Februar 2019</v>
      </c>
      <c r="J14" s="23">
        <v>23</v>
      </c>
      <c r="K14" s="23">
        <f t="shared" si="3"/>
        <v>255</v>
      </c>
      <c r="L14" s="2">
        <f t="shared" si="4"/>
        <v>9.5</v>
      </c>
      <c r="M14" s="2">
        <f t="shared" si="5"/>
        <v>6.6499999999999995</v>
      </c>
      <c r="N14" s="2">
        <f t="shared" si="7"/>
        <v>1695.7499999999998</v>
      </c>
    </row>
    <row r="15" spans="2:14" x14ac:dyDescent="0.25">
      <c r="B15" s="22" t="s">
        <v>0</v>
      </c>
      <c r="C15" s="12" t="str">
        <f t="shared" si="0"/>
        <v>Pizza</v>
      </c>
      <c r="D15" s="25">
        <v>43536</v>
      </c>
      <c r="E15" s="14">
        <f>DAY('Einfacher Bereich'!$D15)</f>
        <v>12</v>
      </c>
      <c r="F15" s="14">
        <f>MONTH('Einfacher Bereich'!$D15)</f>
        <v>3</v>
      </c>
      <c r="G15" s="14">
        <f t="shared" si="6"/>
        <v>2019</v>
      </c>
      <c r="H15" s="22" t="str">
        <f t="shared" si="1"/>
        <v>Pizza</v>
      </c>
      <c r="I15" s="24" t="str">
        <f t="shared" si="2"/>
        <v>März 2019</v>
      </c>
      <c r="J15" s="23">
        <v>45</v>
      </c>
      <c r="K15" s="23">
        <f t="shared" si="3"/>
        <v>300</v>
      </c>
      <c r="L15" s="2">
        <f t="shared" si="4"/>
        <v>7.99</v>
      </c>
      <c r="M15" s="2">
        <f t="shared" si="5"/>
        <v>5.593</v>
      </c>
      <c r="N15" s="2">
        <f t="shared" si="7"/>
        <v>1677.9</v>
      </c>
    </row>
    <row r="16" spans="2:14" x14ac:dyDescent="0.25">
      <c r="B16" s="22" t="s">
        <v>3</v>
      </c>
      <c r="C16" s="12" t="str">
        <f t="shared" si="0"/>
        <v>Petto</v>
      </c>
      <c r="D16" s="25">
        <v>43539</v>
      </c>
      <c r="E16" s="14">
        <f>DAY('Einfacher Bereich'!$D16)</f>
        <v>15</v>
      </c>
      <c r="F16" s="14">
        <f>MONTH('Einfacher Bereich'!$D16)</f>
        <v>3</v>
      </c>
      <c r="G16" s="14">
        <f t="shared" si="6"/>
        <v>2019</v>
      </c>
      <c r="H16" s="22" t="str">
        <f t="shared" si="1"/>
        <v>Carne</v>
      </c>
      <c r="I16" s="24" t="str">
        <f t="shared" si="2"/>
        <v>März 2019</v>
      </c>
      <c r="J16" s="23">
        <v>6</v>
      </c>
      <c r="K16" s="23">
        <f t="shared" si="3"/>
        <v>306</v>
      </c>
      <c r="L16" s="2">
        <f t="shared" si="4"/>
        <v>14.9</v>
      </c>
      <c r="M16" s="2">
        <f t="shared" si="5"/>
        <v>13.41</v>
      </c>
      <c r="N16" s="2">
        <f t="shared" si="7"/>
        <v>4103.46</v>
      </c>
    </row>
    <row r="17" spans="2:14" x14ac:dyDescent="0.25">
      <c r="B17" s="22" t="s">
        <v>64</v>
      </c>
      <c r="C17" s="12" t="str">
        <f t="shared" si="0"/>
        <v>Pizza</v>
      </c>
      <c r="D17" s="25">
        <v>43356</v>
      </c>
      <c r="E17" s="14">
        <f>DAY('Einfacher Bereich'!$D17)</f>
        <v>13</v>
      </c>
      <c r="F17" s="14">
        <f>MONTH('Einfacher Bereich'!$D17)</f>
        <v>9</v>
      </c>
      <c r="G17" s="14">
        <f t="shared" ref="G17" si="8">YEAR(D17)</f>
        <v>2018</v>
      </c>
      <c r="H17" s="22" t="str">
        <f t="shared" ref="H17" si="9">VLOOKUP(B17,ListePreise,2,FALSE)</f>
        <v>Pizza</v>
      </c>
      <c r="I17" s="24" t="str">
        <f t="shared" ref="I17" si="10">TEXT(D17,"MMMM JJJJ")</f>
        <v>September 2018</v>
      </c>
      <c r="J17" s="23">
        <v>99</v>
      </c>
      <c r="K17" s="23">
        <f t="shared" ref="K17" si="11">SUM(K16)+J17</f>
        <v>405</v>
      </c>
      <c r="L17" s="2">
        <f t="shared" ref="L17" si="12">VLOOKUP(B17,ListePreise,3,FALSE)</f>
        <v>9.99</v>
      </c>
      <c r="M17" s="2">
        <f t="shared" ref="M17" si="13">IF(J17&gt;5,IF(J17&gt;10,IF(J17&gt;20,70%,80%),90%),100%)*L17</f>
        <v>6.9929999999999994</v>
      </c>
      <c r="N17" s="2">
        <f t="shared" si="7"/>
        <v>2832.165</v>
      </c>
    </row>
  </sheetData>
  <dataValidations count="1">
    <dataValidation type="list" allowBlank="1" showInputMessage="1" showErrorMessage="1" sqref="B3:B1048576">
      <formula1>ListeGerichte</formula1>
    </dataValidation>
  </dataValidations>
  <pageMargins left="0.7" right="0.7" top="0.78740157499999996" bottom="0.78740157499999996" header="0.3" footer="0.3"/>
  <pictur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21"/>
  <sheetViews>
    <sheetView workbookViewId="0">
      <selection activeCell="C3" sqref="C3"/>
    </sheetView>
  </sheetViews>
  <sheetFormatPr baseColWidth="10" defaultRowHeight="15" x14ac:dyDescent="0.25"/>
  <cols>
    <col min="1" max="1" width="25.7109375" bestFit="1" customWidth="1"/>
    <col min="2" max="2" width="6.140625" style="17" bestFit="1" customWidth="1"/>
  </cols>
  <sheetData>
    <row r="1" spans="1:13" x14ac:dyDescent="0.25">
      <c r="A1" s="17" t="s">
        <v>0</v>
      </c>
      <c r="B1" s="17" t="s">
        <v>24</v>
      </c>
      <c r="C1" s="18">
        <v>7.99</v>
      </c>
    </row>
    <row r="2" spans="1:13" s="17" customFormat="1" x14ac:dyDescent="0.25">
      <c r="A2" s="17" t="s">
        <v>8</v>
      </c>
      <c r="B2" s="17" t="s">
        <v>24</v>
      </c>
      <c r="C2" s="18">
        <v>6.99</v>
      </c>
      <c r="F2" s="12"/>
      <c r="G2" s="12"/>
      <c r="H2" s="12"/>
      <c r="I2" s="12"/>
      <c r="J2" s="12"/>
    </row>
    <row r="3" spans="1:13" s="22" customFormat="1" x14ac:dyDescent="0.25">
      <c r="A3" s="22" t="s">
        <v>64</v>
      </c>
      <c r="B3" s="22" t="s">
        <v>24</v>
      </c>
      <c r="C3" s="18">
        <v>9.99</v>
      </c>
      <c r="F3" s="12"/>
      <c r="G3" s="12"/>
      <c r="H3" s="12"/>
      <c r="I3" s="12"/>
      <c r="J3" s="12"/>
    </row>
    <row r="4" spans="1:13" x14ac:dyDescent="0.25">
      <c r="A4" s="17" t="s">
        <v>28</v>
      </c>
      <c r="B4" s="17" t="s">
        <v>26</v>
      </c>
      <c r="C4" s="18">
        <v>9.5</v>
      </c>
      <c r="F4" s="12"/>
      <c r="G4" s="12"/>
      <c r="H4" s="12"/>
      <c r="I4" s="12"/>
      <c r="J4" s="12"/>
    </row>
    <row r="5" spans="1:13" x14ac:dyDescent="0.25">
      <c r="A5" s="17" t="s">
        <v>1</v>
      </c>
      <c r="B5" s="17" t="s">
        <v>27</v>
      </c>
      <c r="C5" s="18">
        <v>18.5</v>
      </c>
      <c r="F5" s="12"/>
      <c r="G5" s="12"/>
      <c r="H5" s="12"/>
      <c r="I5" s="12"/>
      <c r="J5" s="12"/>
    </row>
    <row r="6" spans="1:13" x14ac:dyDescent="0.25">
      <c r="A6" s="17" t="s">
        <v>2</v>
      </c>
      <c r="B6" s="17" t="s">
        <v>27</v>
      </c>
      <c r="C6" s="18">
        <v>13.8</v>
      </c>
      <c r="F6" s="12"/>
      <c r="G6" s="12"/>
      <c r="H6" s="12"/>
      <c r="I6" s="12"/>
      <c r="J6" s="12"/>
    </row>
    <row r="7" spans="1:13" x14ac:dyDescent="0.25">
      <c r="A7" s="17" t="s">
        <v>3</v>
      </c>
      <c r="B7" s="17" t="s">
        <v>27</v>
      </c>
      <c r="C7" s="18">
        <v>14.9</v>
      </c>
      <c r="F7" s="12"/>
      <c r="G7" s="12"/>
      <c r="H7" s="12"/>
      <c r="I7" s="12"/>
      <c r="J7" s="12"/>
    </row>
    <row r="8" spans="1:13" x14ac:dyDescent="0.25">
      <c r="A8" s="17" t="s">
        <v>4</v>
      </c>
      <c r="B8" s="17" t="s">
        <v>25</v>
      </c>
      <c r="C8" s="18">
        <v>23.7</v>
      </c>
    </row>
    <row r="9" spans="1:13" x14ac:dyDescent="0.25">
      <c r="C9" s="18"/>
      <c r="J9" s="12"/>
      <c r="K9" s="12"/>
      <c r="L9" s="12"/>
      <c r="M9" s="12"/>
    </row>
    <row r="10" spans="1:13" x14ac:dyDescent="0.25">
      <c r="J10" s="12"/>
      <c r="K10" s="12"/>
      <c r="L10" s="12"/>
      <c r="M10" s="12"/>
    </row>
    <row r="11" spans="1:13" x14ac:dyDescent="0.25">
      <c r="C11" s="12"/>
      <c r="D11" s="12"/>
      <c r="E11" s="12"/>
      <c r="F11" s="12"/>
      <c r="J11" s="12"/>
      <c r="K11" s="12"/>
      <c r="L11" s="12"/>
      <c r="M11" s="12"/>
    </row>
    <row r="12" spans="1:13" x14ac:dyDescent="0.25">
      <c r="C12" s="12"/>
      <c r="D12" s="12"/>
      <c r="E12" s="12"/>
      <c r="F12" s="12"/>
      <c r="J12" s="12"/>
      <c r="K12" s="12"/>
      <c r="L12" s="12"/>
      <c r="M12" s="12"/>
    </row>
    <row r="13" spans="1:13" x14ac:dyDescent="0.25">
      <c r="C13" s="12"/>
      <c r="D13" s="12"/>
      <c r="E13" s="12"/>
      <c r="F13" s="12"/>
      <c r="J13" s="12"/>
      <c r="K13" s="12"/>
      <c r="L13" s="12"/>
      <c r="M13" s="12"/>
    </row>
    <row r="14" spans="1:13" x14ac:dyDescent="0.25">
      <c r="C14" s="12"/>
      <c r="D14" s="12"/>
      <c r="E14" s="12"/>
      <c r="F14" s="12"/>
    </row>
    <row r="15" spans="1:13" x14ac:dyDescent="0.25">
      <c r="C15" s="12"/>
      <c r="D15" s="12"/>
      <c r="E15" s="12"/>
      <c r="F15" s="12"/>
    </row>
    <row r="16" spans="1:13" x14ac:dyDescent="0.25">
      <c r="C16" s="12"/>
      <c r="D16" s="12"/>
      <c r="E16" s="12"/>
      <c r="F16" s="12"/>
      <c r="H16" s="12"/>
      <c r="I16" s="12"/>
    </row>
    <row r="17" spans="3:9" x14ac:dyDescent="0.25">
      <c r="C17" s="12"/>
      <c r="D17" s="12"/>
      <c r="E17" s="12"/>
      <c r="F17" s="12"/>
      <c r="H17" s="12"/>
      <c r="I17" s="12"/>
    </row>
    <row r="18" spans="3:9" x14ac:dyDescent="0.25">
      <c r="C18" s="12"/>
      <c r="D18" s="12"/>
      <c r="E18" s="12"/>
      <c r="F18" s="12"/>
      <c r="H18" s="12"/>
      <c r="I18" s="12"/>
    </row>
    <row r="19" spans="3:9" x14ac:dyDescent="0.25">
      <c r="C19" s="12"/>
      <c r="D19" s="12"/>
      <c r="E19" s="12"/>
      <c r="F19" s="12"/>
      <c r="H19" s="12"/>
      <c r="I19" s="12"/>
    </row>
    <row r="20" spans="3:9" x14ac:dyDescent="0.25">
      <c r="H20" s="12"/>
      <c r="I20" s="12"/>
    </row>
    <row r="21" spans="3:9" x14ac:dyDescent="0.25">
      <c r="H21" s="12"/>
      <c r="I21" s="12"/>
    </row>
  </sheetData>
  <pageMargins left="0.7" right="0.7" top="0.78740157499999996" bottom="0.78740157499999996" header="0.3" footer="0.3"/>
  <pictur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D1:J14"/>
  <sheetViews>
    <sheetView workbookViewId="0">
      <selection activeCell="F5" sqref="F5"/>
    </sheetView>
  </sheetViews>
  <sheetFormatPr baseColWidth="10" defaultRowHeight="15" x14ac:dyDescent="0.25"/>
  <cols>
    <col min="1" max="3" width="11.42578125" style="17"/>
    <col min="4" max="4" width="25.7109375" style="17" bestFit="1" customWidth="1"/>
    <col min="5" max="5" width="10.7109375" style="17" bestFit="1" customWidth="1"/>
    <col min="6" max="6" width="11.140625" style="17" bestFit="1" customWidth="1"/>
    <col min="7" max="7" width="12.7109375" style="17" customWidth="1"/>
    <col min="8" max="8" width="9.5703125" style="17" bestFit="1" customWidth="1"/>
    <col min="9" max="9" width="10.5703125" style="17" bestFit="1" customWidth="1"/>
    <col min="10" max="10" width="24.28515625" style="17" customWidth="1"/>
    <col min="11" max="16384" width="11.42578125" style="17"/>
  </cols>
  <sheetData>
    <row r="1" spans="4:10" x14ac:dyDescent="0.25">
      <c r="F1" s="20"/>
    </row>
    <row r="2" spans="4:10" ht="31.5" x14ac:dyDescent="0.6">
      <c r="D2" s="30" t="s">
        <v>29</v>
      </c>
      <c r="E2" s="30"/>
      <c r="F2" s="30"/>
      <c r="G2" s="30"/>
      <c r="H2" s="30"/>
      <c r="I2" s="30"/>
    </row>
    <row r="3" spans="4:10" ht="3.75" customHeight="1" x14ac:dyDescent="0.25"/>
    <row r="4" spans="4:10" ht="30" customHeight="1" x14ac:dyDescent="0.25">
      <c r="D4" s="4" t="s">
        <v>9</v>
      </c>
      <c r="E4" s="6" t="s">
        <v>7</v>
      </c>
      <c r="F4" s="4" t="s">
        <v>10</v>
      </c>
      <c r="G4" s="6" t="s">
        <v>14</v>
      </c>
      <c r="H4" s="5" t="s">
        <v>12</v>
      </c>
      <c r="I4" s="5" t="s">
        <v>13</v>
      </c>
    </row>
    <row r="5" spans="4:10" x14ac:dyDescent="0.25">
      <c r="D5" s="17" t="s">
        <v>0</v>
      </c>
      <c r="E5" s="2">
        <v>7.99</v>
      </c>
      <c r="F5" s="16">
        <v>280</v>
      </c>
      <c r="G5" s="3">
        <f>E5*F5</f>
        <v>2237.2000000000003</v>
      </c>
      <c r="H5" s="3">
        <f t="shared" ref="H5:H11" si="0">G5*MWSt</f>
        <v>425.06800000000004</v>
      </c>
      <c r="I5" s="3">
        <f>G5+H5</f>
        <v>2662.2680000000005</v>
      </c>
      <c r="J5" s="2">
        <f>I5</f>
        <v>2662.2680000000005</v>
      </c>
    </row>
    <row r="6" spans="4:10" x14ac:dyDescent="0.25">
      <c r="D6" s="17" t="s">
        <v>8</v>
      </c>
      <c r="E6" s="2">
        <v>6.99</v>
      </c>
      <c r="F6" s="16">
        <v>435</v>
      </c>
      <c r="G6" s="3">
        <f>E6*F6</f>
        <v>3040.65</v>
      </c>
      <c r="H6" s="3">
        <f t="shared" si="0"/>
        <v>577.72350000000006</v>
      </c>
      <c r="I6" s="3">
        <f t="shared" ref="I6:I11" si="1">G6+H6</f>
        <v>3618.3735000000001</v>
      </c>
      <c r="J6" s="2">
        <f t="shared" ref="J6:J11" si="2">I6</f>
        <v>3618.3735000000001</v>
      </c>
    </row>
    <row r="7" spans="4:10" x14ac:dyDescent="0.25">
      <c r="D7" s="17" t="s">
        <v>28</v>
      </c>
      <c r="E7" s="2">
        <v>9.5</v>
      </c>
      <c r="F7" s="16">
        <v>304</v>
      </c>
      <c r="G7" s="3">
        <f t="shared" ref="G7:G11" si="3">E7*F7</f>
        <v>2888</v>
      </c>
      <c r="H7" s="3">
        <f t="shared" si="0"/>
        <v>548.72</v>
      </c>
      <c r="I7" s="3">
        <f t="shared" si="1"/>
        <v>3436.7200000000003</v>
      </c>
      <c r="J7" s="2">
        <f t="shared" si="2"/>
        <v>3436.7200000000003</v>
      </c>
    </row>
    <row r="8" spans="4:10" x14ac:dyDescent="0.25">
      <c r="D8" s="17" t="s">
        <v>1</v>
      </c>
      <c r="E8" s="2">
        <v>18.5</v>
      </c>
      <c r="F8" s="16">
        <v>476</v>
      </c>
      <c r="G8" s="3">
        <f t="shared" si="3"/>
        <v>8806</v>
      </c>
      <c r="H8" s="3">
        <f t="shared" si="0"/>
        <v>1673.14</v>
      </c>
      <c r="I8" s="3">
        <f t="shared" si="1"/>
        <v>10479.14</v>
      </c>
      <c r="J8" s="2">
        <f t="shared" si="2"/>
        <v>10479.14</v>
      </c>
    </row>
    <row r="9" spans="4:10" x14ac:dyDescent="0.25">
      <c r="D9" s="17" t="s">
        <v>2</v>
      </c>
      <c r="E9" s="2">
        <v>13.8</v>
      </c>
      <c r="F9" s="16">
        <v>187</v>
      </c>
      <c r="G9" s="3">
        <f t="shared" si="3"/>
        <v>2580.6</v>
      </c>
      <c r="H9" s="3">
        <f t="shared" si="0"/>
        <v>490.31399999999996</v>
      </c>
      <c r="I9" s="3">
        <f t="shared" si="1"/>
        <v>3070.9139999999998</v>
      </c>
      <c r="J9" s="2">
        <f t="shared" si="2"/>
        <v>3070.9139999999998</v>
      </c>
    </row>
    <row r="10" spans="4:10" x14ac:dyDescent="0.25">
      <c r="D10" s="17" t="s">
        <v>3</v>
      </c>
      <c r="E10" s="2">
        <v>14.9</v>
      </c>
      <c r="F10" s="16">
        <v>309</v>
      </c>
      <c r="G10" s="3">
        <f t="shared" si="3"/>
        <v>4604.1000000000004</v>
      </c>
      <c r="H10" s="3">
        <f t="shared" si="0"/>
        <v>874.77900000000011</v>
      </c>
      <c r="I10" s="3">
        <f t="shared" si="1"/>
        <v>5478.8790000000008</v>
      </c>
      <c r="J10" s="2">
        <f t="shared" si="2"/>
        <v>5478.8790000000008</v>
      </c>
    </row>
    <row r="11" spans="4:10" ht="15.75" thickBot="1" x14ac:dyDescent="0.3">
      <c r="D11" s="17" t="s">
        <v>4</v>
      </c>
      <c r="E11" s="2">
        <v>23.7</v>
      </c>
      <c r="F11" s="16">
        <v>55</v>
      </c>
      <c r="G11" s="3">
        <f t="shared" si="3"/>
        <v>1303.5</v>
      </c>
      <c r="H11" s="3">
        <f t="shared" si="0"/>
        <v>247.66499999999999</v>
      </c>
      <c r="I11" s="3">
        <f t="shared" si="1"/>
        <v>1551.165</v>
      </c>
      <c r="J11" s="2">
        <f t="shared" si="2"/>
        <v>1551.165</v>
      </c>
    </row>
    <row r="12" spans="4:10" s="11" customFormat="1" ht="15.75" customHeight="1" thickTop="1" x14ac:dyDescent="0.25">
      <c r="D12" s="7" t="s">
        <v>11</v>
      </c>
      <c r="E12" s="8"/>
      <c r="F12" s="9">
        <f>SUM(F5:F11)</f>
        <v>2046</v>
      </c>
      <c r="G12" s="10">
        <f>SUM(G5:G11)</f>
        <v>25460.049999999996</v>
      </c>
      <c r="H12" s="10">
        <f>SUM(H5:H11)</f>
        <v>4837.4094999999998</v>
      </c>
      <c r="I12" s="10">
        <f>SUM(I5:I11)</f>
        <v>30297.459500000001</v>
      </c>
    </row>
    <row r="14" spans="4:10" x14ac:dyDescent="0.25">
      <c r="D14" s="17" t="s">
        <v>31</v>
      </c>
    </row>
  </sheetData>
  <sheetProtection sheet="1" objects="1" scenarios="1"/>
  <mergeCells count="1">
    <mergeCell ref="D2:I2"/>
  </mergeCells>
  <conditionalFormatting sqref="F5:F11">
    <cfRule type="top10" dxfId="20" priority="3" percent="1" rank="10"/>
  </conditionalFormatting>
  <conditionalFormatting sqref="G5:G11">
    <cfRule type="colorScale" priority="2">
      <colorScale>
        <cfvo type="min"/>
        <cfvo type="percentile" val="50"/>
        <cfvo type="max"/>
        <color rgb="FFF8696B"/>
        <color rgb="FFFFEB84"/>
        <color rgb="FF63BE7B"/>
      </colorScale>
    </cfRule>
  </conditionalFormatting>
  <conditionalFormatting sqref="J5:J11">
    <cfRule type="dataBar" priority="1">
      <dataBar showValue="0">
        <cfvo type="min"/>
        <cfvo type="max"/>
        <color rgb="FF008AEF"/>
      </dataBar>
      <extLst>
        <ext xmlns:x14="http://schemas.microsoft.com/office/spreadsheetml/2009/9/main" uri="{B025F937-C7B1-47D3-B67F-A62EFF666E3E}">
          <x14:id>{4952EEC9-04A2-424F-823A-4C899CEFA2BD}</x14:id>
        </ext>
      </extLst>
    </cfRule>
  </conditionalFormatting>
  <pageMargins left="0.7" right="0.7" top="0.78740157499999996" bottom="0.78740157499999996" header="0.3" footer="0.3"/>
  <pageSetup paperSize="9" orientation="portrait" r:id="rId1"/>
  <picture r:id="rId2"/>
  <extLst>
    <ext xmlns:x14="http://schemas.microsoft.com/office/spreadsheetml/2009/9/main" uri="{78C0D931-6437-407d-A8EE-F0AAD7539E65}">
      <x14:conditionalFormattings>
        <x14:conditionalFormatting xmlns:xm="http://schemas.microsoft.com/office/excel/2006/main">
          <x14:cfRule type="dataBar" id="{4952EEC9-04A2-424F-823A-4C899CEFA2BD}">
            <x14:dataBar minLength="0" maxLength="100" gradient="0">
              <x14:cfvo type="autoMin"/>
              <x14:cfvo type="autoMax"/>
              <x14:negativeFillColor rgb="FFFF0000"/>
              <x14:axisColor rgb="FF000000"/>
            </x14:dataBar>
          </x14:cfRule>
          <xm:sqref>J5:J11</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D1:J14"/>
  <sheetViews>
    <sheetView workbookViewId="0">
      <selection activeCell="F5" sqref="F5"/>
    </sheetView>
  </sheetViews>
  <sheetFormatPr baseColWidth="10" defaultRowHeight="15" x14ac:dyDescent="0.25"/>
  <cols>
    <col min="1" max="3" width="11.42578125" style="17"/>
    <col min="4" max="4" width="25.7109375" style="17" bestFit="1" customWidth="1"/>
    <col min="5" max="5" width="10.7109375" style="17" bestFit="1" customWidth="1"/>
    <col min="6" max="6" width="11.140625" style="17" bestFit="1" customWidth="1"/>
    <col min="7" max="7" width="12.7109375" style="17" customWidth="1"/>
    <col min="8" max="8" width="9.5703125" style="17" bestFit="1" customWidth="1"/>
    <col min="9" max="9" width="10.5703125" style="17" bestFit="1" customWidth="1"/>
    <col min="10" max="10" width="24.28515625" style="17" customWidth="1"/>
    <col min="11" max="16384" width="11.42578125" style="17"/>
  </cols>
  <sheetData>
    <row r="1" spans="4:10" x14ac:dyDescent="0.25">
      <c r="F1" s="20"/>
    </row>
    <row r="2" spans="4:10" ht="31.5" x14ac:dyDescent="0.6">
      <c r="D2" s="30" t="s">
        <v>30</v>
      </c>
      <c r="E2" s="30"/>
      <c r="F2" s="30"/>
      <c r="G2" s="30"/>
      <c r="H2" s="30"/>
      <c r="I2" s="30"/>
    </row>
    <row r="3" spans="4:10" ht="3.75" customHeight="1" x14ac:dyDescent="0.25"/>
    <row r="4" spans="4:10" ht="30" customHeight="1" x14ac:dyDescent="0.25">
      <c r="D4" s="4" t="s">
        <v>9</v>
      </c>
      <c r="E4" s="6" t="s">
        <v>7</v>
      </c>
      <c r="F4" s="4" t="s">
        <v>10</v>
      </c>
      <c r="G4" s="6" t="s">
        <v>14</v>
      </c>
      <c r="H4" s="5" t="s">
        <v>12</v>
      </c>
      <c r="I4" s="5" t="s">
        <v>13</v>
      </c>
    </row>
    <row r="5" spans="4:10" x14ac:dyDescent="0.25">
      <c r="D5" s="17" t="s">
        <v>0</v>
      </c>
      <c r="E5" s="2">
        <v>7.99</v>
      </c>
      <c r="F5" s="16">
        <v>326</v>
      </c>
      <c r="G5" s="3">
        <f>E5*F5</f>
        <v>2604.7400000000002</v>
      </c>
      <c r="H5" s="3">
        <f t="shared" ref="H5:H11" si="0">G5*MWSt</f>
        <v>494.90060000000005</v>
      </c>
      <c r="I5" s="3">
        <f>G5+H5</f>
        <v>3099.6406000000002</v>
      </c>
      <c r="J5" s="2">
        <f>I5</f>
        <v>3099.6406000000002</v>
      </c>
    </row>
    <row r="6" spans="4:10" x14ac:dyDescent="0.25">
      <c r="D6" s="17" t="s">
        <v>8</v>
      </c>
      <c r="E6" s="2">
        <v>6.99</v>
      </c>
      <c r="F6" s="16">
        <v>499</v>
      </c>
      <c r="G6" s="3">
        <f>E6*F6</f>
        <v>3488.01</v>
      </c>
      <c r="H6" s="3">
        <f t="shared" si="0"/>
        <v>662.72190000000001</v>
      </c>
      <c r="I6" s="3">
        <f t="shared" ref="I6:I11" si="1">G6+H6</f>
        <v>4150.7319000000007</v>
      </c>
      <c r="J6" s="2">
        <f t="shared" ref="J6:J11" si="2">I6</f>
        <v>4150.7319000000007</v>
      </c>
    </row>
    <row r="7" spans="4:10" x14ac:dyDescent="0.25">
      <c r="D7" s="17" t="s">
        <v>28</v>
      </c>
      <c r="E7" s="2">
        <v>9.5</v>
      </c>
      <c r="F7" s="21">
        <v>622</v>
      </c>
      <c r="G7" s="3">
        <f t="shared" ref="G7:G11" si="3">E7*F7</f>
        <v>5909</v>
      </c>
      <c r="H7" s="3">
        <f t="shared" si="0"/>
        <v>1122.71</v>
      </c>
      <c r="I7" s="3">
        <f t="shared" si="1"/>
        <v>7031.71</v>
      </c>
      <c r="J7" s="2">
        <f t="shared" si="2"/>
        <v>7031.71</v>
      </c>
    </row>
    <row r="8" spans="4:10" x14ac:dyDescent="0.25">
      <c r="D8" s="17" t="s">
        <v>1</v>
      </c>
      <c r="E8" s="2">
        <v>18.5</v>
      </c>
      <c r="F8" s="21">
        <v>502</v>
      </c>
      <c r="G8" s="3">
        <f t="shared" si="3"/>
        <v>9287</v>
      </c>
      <c r="H8" s="3">
        <f t="shared" si="0"/>
        <v>1764.53</v>
      </c>
      <c r="I8" s="3">
        <f t="shared" si="1"/>
        <v>11051.53</v>
      </c>
      <c r="J8" s="2">
        <f t="shared" si="2"/>
        <v>11051.53</v>
      </c>
    </row>
    <row r="9" spans="4:10" x14ac:dyDescent="0.25">
      <c r="D9" s="17" t="s">
        <v>2</v>
      </c>
      <c r="E9" s="2">
        <v>13.8</v>
      </c>
      <c r="F9" s="21">
        <v>235</v>
      </c>
      <c r="G9" s="3">
        <f t="shared" si="3"/>
        <v>3243</v>
      </c>
      <c r="H9" s="3">
        <f t="shared" si="0"/>
        <v>616.16999999999996</v>
      </c>
      <c r="I9" s="3">
        <f t="shared" si="1"/>
        <v>3859.17</v>
      </c>
      <c r="J9" s="2">
        <f t="shared" si="2"/>
        <v>3859.17</v>
      </c>
    </row>
    <row r="10" spans="4:10" x14ac:dyDescent="0.25">
      <c r="D10" s="17" t="s">
        <v>3</v>
      </c>
      <c r="E10" s="2">
        <v>14.9</v>
      </c>
      <c r="F10" s="21">
        <v>384</v>
      </c>
      <c r="G10" s="3">
        <f t="shared" si="3"/>
        <v>5721.6</v>
      </c>
      <c r="H10" s="3">
        <f t="shared" si="0"/>
        <v>1087.104</v>
      </c>
      <c r="I10" s="3">
        <f t="shared" si="1"/>
        <v>6808.7040000000006</v>
      </c>
      <c r="J10" s="2">
        <f t="shared" si="2"/>
        <v>6808.7040000000006</v>
      </c>
    </row>
    <row r="11" spans="4:10" ht="15.75" thickBot="1" x14ac:dyDescent="0.3">
      <c r="D11" s="17" t="s">
        <v>4</v>
      </c>
      <c r="E11" s="2">
        <v>23.7</v>
      </c>
      <c r="F11" s="21">
        <v>31</v>
      </c>
      <c r="G11" s="3">
        <f t="shared" si="3"/>
        <v>734.69999999999993</v>
      </c>
      <c r="H11" s="3">
        <f t="shared" si="0"/>
        <v>139.59299999999999</v>
      </c>
      <c r="I11" s="3">
        <f t="shared" si="1"/>
        <v>874.29299999999989</v>
      </c>
      <c r="J11" s="2">
        <f t="shared" si="2"/>
        <v>874.29299999999989</v>
      </c>
    </row>
    <row r="12" spans="4:10" s="11" customFormat="1" ht="15.75" customHeight="1" thickTop="1" x14ac:dyDescent="0.25">
      <c r="D12" s="7" t="s">
        <v>11</v>
      </c>
      <c r="E12" s="8"/>
      <c r="F12" s="9">
        <f>SUM(F5:F11)</f>
        <v>2599</v>
      </c>
      <c r="G12" s="10">
        <f>SUM(G5:G11)</f>
        <v>30988.05</v>
      </c>
      <c r="H12" s="10">
        <f>SUM(H5:H11)</f>
        <v>5887.7295000000004</v>
      </c>
      <c r="I12" s="10">
        <f>SUM(I5:I11)</f>
        <v>36875.779499999997</v>
      </c>
    </row>
    <row r="14" spans="4:10" x14ac:dyDescent="0.25">
      <c r="D14" s="17" t="s">
        <v>31</v>
      </c>
    </row>
  </sheetData>
  <sheetProtection sheet="1" objects="1" scenarios="1"/>
  <mergeCells count="1">
    <mergeCell ref="D2:I2"/>
  </mergeCells>
  <conditionalFormatting sqref="F5:F11">
    <cfRule type="top10" dxfId="19" priority="3" percent="1" rank="10"/>
  </conditionalFormatting>
  <conditionalFormatting sqref="G5:G11">
    <cfRule type="colorScale" priority="2">
      <colorScale>
        <cfvo type="min"/>
        <cfvo type="percentile" val="50"/>
        <cfvo type="max"/>
        <color rgb="FFF8696B"/>
        <color rgb="FFFFEB84"/>
        <color rgb="FF63BE7B"/>
      </colorScale>
    </cfRule>
  </conditionalFormatting>
  <conditionalFormatting sqref="J5:J11">
    <cfRule type="dataBar" priority="1">
      <dataBar showValue="0">
        <cfvo type="min"/>
        <cfvo type="max"/>
        <color rgb="FF008AEF"/>
      </dataBar>
      <extLst>
        <ext xmlns:x14="http://schemas.microsoft.com/office/spreadsheetml/2009/9/main" uri="{B025F937-C7B1-47D3-B67F-A62EFF666E3E}">
          <x14:id>{A4DDE010-C695-4F14-9B25-FBF9EAE448AC}</x14:id>
        </ext>
      </extLst>
    </cfRule>
  </conditionalFormatting>
  <pageMargins left="0.7" right="0.7" top="0.78740157499999996" bottom="0.78740157499999996" header="0.3" footer="0.3"/>
  <pageSetup paperSize="9" orientation="portrait" r:id="rId1"/>
  <picture r:id="rId2"/>
  <extLst>
    <ext xmlns:x14="http://schemas.microsoft.com/office/spreadsheetml/2009/9/main" uri="{78C0D931-6437-407d-A8EE-F0AAD7539E65}">
      <x14:conditionalFormattings>
        <x14:conditionalFormatting xmlns:xm="http://schemas.microsoft.com/office/excel/2006/main">
          <x14:cfRule type="dataBar" id="{A4DDE010-C695-4F14-9B25-FBF9EAE448AC}">
            <x14:dataBar minLength="0" maxLength="100" gradient="0">
              <x14:cfvo type="autoMin"/>
              <x14:cfvo type="autoMax"/>
              <x14:negativeFillColor rgb="FFFF0000"/>
              <x14:axisColor rgb="FF000000"/>
            </x14:dataBar>
          </x14:cfRule>
          <xm:sqref>J5:J11</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D1:J14"/>
  <sheetViews>
    <sheetView tabSelected="1" workbookViewId="0">
      <selection activeCell="F5" sqref="F5"/>
    </sheetView>
  </sheetViews>
  <sheetFormatPr baseColWidth="10" defaultRowHeight="15" x14ac:dyDescent="0.25"/>
  <cols>
    <col min="1" max="3" width="11.42578125" style="22"/>
    <col min="4" max="4" width="25.7109375" style="22" bestFit="1" customWidth="1"/>
    <col min="5" max="5" width="10.7109375" style="22" bestFit="1" customWidth="1"/>
    <col min="6" max="6" width="11.140625" style="22" bestFit="1" customWidth="1"/>
    <col min="7" max="7" width="12.7109375" style="22" customWidth="1"/>
    <col min="8" max="8" width="15.42578125" style="22" customWidth="1"/>
    <col min="9" max="9" width="13.7109375" style="22" customWidth="1"/>
    <col min="10" max="10" width="24.28515625" style="22" customWidth="1"/>
    <col min="11" max="16384" width="11.42578125" style="22"/>
  </cols>
  <sheetData>
    <row r="1" spans="4:10" x14ac:dyDescent="0.25">
      <c r="F1" s="20"/>
    </row>
    <row r="2" spans="4:10" ht="31.5" x14ac:dyDescent="0.6">
      <c r="D2" s="30" t="s">
        <v>39</v>
      </c>
      <c r="E2" s="30"/>
      <c r="F2" s="30"/>
      <c r="G2" s="30"/>
      <c r="H2" s="30"/>
      <c r="I2" s="30"/>
    </row>
    <row r="3" spans="4:10" ht="3.75" customHeight="1" x14ac:dyDescent="0.25"/>
    <row r="4" spans="4:10" ht="30" customHeight="1" x14ac:dyDescent="0.25">
      <c r="D4" s="4" t="s">
        <v>9</v>
      </c>
      <c r="E4" s="6" t="s">
        <v>7</v>
      </c>
      <c r="F4" s="4" t="s">
        <v>10</v>
      </c>
      <c r="G4" s="6" t="s">
        <v>14</v>
      </c>
      <c r="H4" s="5" t="s">
        <v>12</v>
      </c>
      <c r="I4" s="5" t="s">
        <v>13</v>
      </c>
    </row>
    <row r="5" spans="4:10" x14ac:dyDescent="0.25">
      <c r="D5" s="22" t="s">
        <v>0</v>
      </c>
      <c r="E5" s="2">
        <v>7.99</v>
      </c>
      <c r="F5" s="16">
        <f>SUM('Umsatz Januar:Umsatz März'!F5)</f>
        <v>991</v>
      </c>
      <c r="G5" s="3">
        <f>E5*F5</f>
        <v>7918.09</v>
      </c>
      <c r="H5" s="3">
        <f t="shared" ref="H5:H11" si="0">G5*MWSt</f>
        <v>1504.4371000000001</v>
      </c>
      <c r="I5" s="3">
        <f>G5+H5</f>
        <v>9422.5270999999993</v>
      </c>
      <c r="J5" s="2">
        <f>I5</f>
        <v>9422.5270999999993</v>
      </c>
    </row>
    <row r="6" spans="4:10" x14ac:dyDescent="0.25">
      <c r="D6" s="22" t="s">
        <v>8</v>
      </c>
      <c r="E6" s="2">
        <v>6.99</v>
      </c>
      <c r="F6" s="16">
        <f>SUM('Umsatz Januar:Umsatz März'!F6)</f>
        <v>1435</v>
      </c>
      <c r="G6" s="3">
        <f>E6*F6</f>
        <v>10030.65</v>
      </c>
      <c r="H6" s="3">
        <f t="shared" si="0"/>
        <v>1905.8235</v>
      </c>
      <c r="I6" s="3">
        <f t="shared" ref="I6:I11" si="1">G6+H6</f>
        <v>11936.4735</v>
      </c>
      <c r="J6" s="2">
        <f t="shared" ref="J6:J11" si="2">I6</f>
        <v>11936.4735</v>
      </c>
    </row>
    <row r="7" spans="4:10" x14ac:dyDescent="0.25">
      <c r="D7" s="22" t="s">
        <v>28</v>
      </c>
      <c r="E7" s="2">
        <v>9.5</v>
      </c>
      <c r="F7" s="16">
        <f>SUM('Umsatz Januar:Umsatz März'!F7)</f>
        <v>1247</v>
      </c>
      <c r="G7" s="3">
        <f t="shared" ref="G7:G11" si="3">E7*F7</f>
        <v>11846.5</v>
      </c>
      <c r="H7" s="3">
        <f t="shared" si="0"/>
        <v>2250.835</v>
      </c>
      <c r="I7" s="3">
        <f t="shared" si="1"/>
        <v>14097.334999999999</v>
      </c>
      <c r="J7" s="2">
        <f t="shared" si="2"/>
        <v>14097.334999999999</v>
      </c>
    </row>
    <row r="8" spans="4:10" x14ac:dyDescent="0.25">
      <c r="D8" s="22" t="s">
        <v>1</v>
      </c>
      <c r="E8" s="2">
        <v>18.5</v>
      </c>
      <c r="F8" s="16">
        <f>SUM('Umsatz Januar:Umsatz März'!F8)</f>
        <v>1030</v>
      </c>
      <c r="G8" s="3">
        <f t="shared" si="3"/>
        <v>19055</v>
      </c>
      <c r="H8" s="3">
        <f t="shared" si="0"/>
        <v>3620.45</v>
      </c>
      <c r="I8" s="3">
        <f t="shared" si="1"/>
        <v>22675.45</v>
      </c>
      <c r="J8" s="2">
        <f t="shared" si="2"/>
        <v>22675.45</v>
      </c>
    </row>
    <row r="9" spans="4:10" x14ac:dyDescent="0.25">
      <c r="D9" s="22" t="s">
        <v>2</v>
      </c>
      <c r="E9" s="2">
        <v>13.8</v>
      </c>
      <c r="F9" s="16">
        <f>SUM('Umsatz Januar:Umsatz März'!F9)</f>
        <v>587</v>
      </c>
      <c r="G9" s="3">
        <f t="shared" si="3"/>
        <v>8100.6</v>
      </c>
      <c r="H9" s="3">
        <f t="shared" si="0"/>
        <v>1539.114</v>
      </c>
      <c r="I9" s="3">
        <f t="shared" si="1"/>
        <v>9639.7139999999999</v>
      </c>
      <c r="J9" s="2">
        <f t="shared" si="2"/>
        <v>9639.7139999999999</v>
      </c>
    </row>
    <row r="10" spans="4:10" x14ac:dyDescent="0.25">
      <c r="D10" s="22" t="s">
        <v>3</v>
      </c>
      <c r="E10" s="2">
        <v>14.9</v>
      </c>
      <c r="F10" s="16">
        <f>SUM('Umsatz Januar:Umsatz März'!F10)</f>
        <v>879</v>
      </c>
      <c r="G10" s="3">
        <f t="shared" si="3"/>
        <v>13097.1</v>
      </c>
      <c r="H10" s="3">
        <f t="shared" si="0"/>
        <v>2488.4490000000001</v>
      </c>
      <c r="I10" s="3">
        <f t="shared" si="1"/>
        <v>15585.549000000001</v>
      </c>
      <c r="J10" s="2">
        <f t="shared" si="2"/>
        <v>15585.549000000001</v>
      </c>
    </row>
    <row r="11" spans="4:10" ht="15.75" thickBot="1" x14ac:dyDescent="0.3">
      <c r="D11" s="22" t="s">
        <v>4</v>
      </c>
      <c r="E11" s="2">
        <v>23.7</v>
      </c>
      <c r="F11" s="16">
        <f>SUM('Umsatz Januar:Umsatz März'!F11)</f>
        <v>120</v>
      </c>
      <c r="G11" s="3">
        <f t="shared" si="3"/>
        <v>2844</v>
      </c>
      <c r="H11" s="3">
        <f t="shared" si="0"/>
        <v>540.36</v>
      </c>
      <c r="I11" s="3">
        <f t="shared" si="1"/>
        <v>3384.36</v>
      </c>
      <c r="J11" s="2">
        <f t="shared" si="2"/>
        <v>3384.36</v>
      </c>
    </row>
    <row r="12" spans="4:10" s="11" customFormat="1" ht="15.75" customHeight="1" thickTop="1" x14ac:dyDescent="0.25">
      <c r="D12" s="7" t="s">
        <v>11</v>
      </c>
      <c r="E12" s="8"/>
      <c r="F12" s="9">
        <f>SUM(F5:F11)</f>
        <v>6289</v>
      </c>
      <c r="G12" s="10">
        <f>SUM(G5:G11)</f>
        <v>72891.94</v>
      </c>
      <c r="H12" s="10">
        <f>SUM(H5:H11)</f>
        <v>13849.468600000002</v>
      </c>
      <c r="I12" s="10">
        <f>SUM(I5:I11)</f>
        <v>86741.40860000001</v>
      </c>
    </row>
    <row r="14" spans="4:10" x14ac:dyDescent="0.25">
      <c r="D14" s="22" t="s">
        <v>31</v>
      </c>
    </row>
  </sheetData>
  <mergeCells count="1">
    <mergeCell ref="D2:I2"/>
  </mergeCells>
  <conditionalFormatting sqref="F5:F11">
    <cfRule type="top10" dxfId="18" priority="3" percent="1" rank="10"/>
  </conditionalFormatting>
  <conditionalFormatting sqref="G5:G11">
    <cfRule type="colorScale" priority="2">
      <colorScale>
        <cfvo type="min"/>
        <cfvo type="percentile" val="50"/>
        <cfvo type="max"/>
        <color rgb="FFF8696B"/>
        <color rgb="FFFFEB84"/>
        <color rgb="FF63BE7B"/>
      </colorScale>
    </cfRule>
  </conditionalFormatting>
  <conditionalFormatting sqref="J5:J11">
    <cfRule type="dataBar" priority="1">
      <dataBar showValue="0">
        <cfvo type="min"/>
        <cfvo type="max"/>
        <color rgb="FF008AEF"/>
      </dataBar>
      <extLst>
        <ext xmlns:x14="http://schemas.microsoft.com/office/spreadsheetml/2009/9/main" uri="{B025F937-C7B1-47D3-B67F-A62EFF666E3E}">
          <x14:id>{AC5AFFBB-AC6C-4317-8D44-92E1F90EFF9E}</x14:id>
        </ext>
      </extLst>
    </cfRule>
  </conditionalFormatting>
  <pageMargins left="0.7" right="0.7" top="0.78740157499999996" bottom="0.78740157499999996" header="0.3" footer="0.3"/>
  <pageSetup paperSize="9" orientation="portrait" r:id="rId1"/>
  <ignoredErrors>
    <ignoredError sqref="F5" unlockedFormula="1"/>
  </ignoredErrors>
  <picture r:id="rId2"/>
  <extLst>
    <ext xmlns:x14="http://schemas.microsoft.com/office/spreadsheetml/2009/9/main" uri="{78C0D931-6437-407d-A8EE-F0AAD7539E65}">
      <x14:conditionalFormattings>
        <x14:conditionalFormatting xmlns:xm="http://schemas.microsoft.com/office/excel/2006/main">
          <x14:cfRule type="dataBar" id="{AC5AFFBB-AC6C-4317-8D44-92E1F90EFF9E}">
            <x14:dataBar minLength="0" maxLength="100" gradient="0">
              <x14:cfvo type="autoMin"/>
              <x14:cfvo type="autoMax"/>
              <x14:negativeFillColor rgb="FFFF0000"/>
              <x14:axisColor rgb="FF000000"/>
            </x14:dataBar>
          </x14:cfRule>
          <xm:sqref>J5:J11</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B1:M20"/>
  <sheetViews>
    <sheetView workbookViewId="0">
      <pane xSplit="2" ySplit="2" topLeftCell="D3" activePane="bottomRight" state="frozen"/>
      <selection pane="topRight" activeCell="C1" sqref="C1"/>
      <selection pane="bottomLeft" activeCell="A3" sqref="A3"/>
      <selection pane="bottomRight" activeCell="I11" sqref="I11"/>
    </sheetView>
  </sheetViews>
  <sheetFormatPr baseColWidth="10" defaultRowHeight="15" x14ac:dyDescent="0.25"/>
  <cols>
    <col min="1" max="1" width="3.140625" customWidth="1"/>
    <col min="2" max="2" width="25.7109375" bestFit="1" customWidth="1"/>
    <col min="3" max="3" width="13.5703125" style="17" bestFit="1" customWidth="1"/>
    <col min="4" max="4" width="13.85546875" customWidth="1"/>
    <col min="5" max="5" width="16" style="17" customWidth="1"/>
    <col min="6" max="6" width="19.28515625" style="17" customWidth="1"/>
    <col min="7" max="7" width="14.5703125" style="17" customWidth="1"/>
    <col min="8" max="8" width="11.7109375" style="17" customWidth="1"/>
    <col min="9" max="9" width="15.28515625" style="17" bestFit="1" customWidth="1"/>
    <col min="12" max="12" width="13.28515625" customWidth="1"/>
  </cols>
  <sheetData>
    <row r="1" spans="2:13" ht="159.75" customHeight="1" x14ac:dyDescent="0.25"/>
    <row r="2" spans="2:13" x14ac:dyDescent="0.25">
      <c r="B2" s="15" t="s">
        <v>5</v>
      </c>
      <c r="C2" s="15" t="s">
        <v>22</v>
      </c>
      <c r="D2" s="15" t="s">
        <v>16</v>
      </c>
      <c r="E2" s="15" t="s">
        <v>20</v>
      </c>
      <c r="F2" s="15" t="s">
        <v>17</v>
      </c>
      <c r="G2" s="15" t="s">
        <v>19</v>
      </c>
      <c r="H2" s="15" t="s">
        <v>23</v>
      </c>
      <c r="I2" s="15" t="s">
        <v>21</v>
      </c>
      <c r="J2" s="15" t="s">
        <v>10</v>
      </c>
      <c r="K2" s="15" t="s">
        <v>6</v>
      </c>
      <c r="L2" s="15" t="s">
        <v>18</v>
      </c>
      <c r="M2" s="31" t="s">
        <v>65</v>
      </c>
    </row>
    <row r="3" spans="2:13" x14ac:dyDescent="0.25">
      <c r="B3" t="s">
        <v>2</v>
      </c>
      <c r="C3" s="12" t="str">
        <f t="shared" ref="C3:C16" si="0">LEFT(B3,FIND(" ",B3)-1)</f>
        <v>Involtini</v>
      </c>
      <c r="D3" s="25">
        <v>43416</v>
      </c>
      <c r="E3" s="14">
        <f t="shared" ref="E3:E16" si="1">DAY(D3)</f>
        <v>12</v>
      </c>
      <c r="F3" s="14">
        <f t="shared" ref="F3:F16" si="2">MONTH(D3)</f>
        <v>11</v>
      </c>
      <c r="G3" s="14">
        <f t="shared" ref="G3:G16" si="3">YEAR(D3)</f>
        <v>2018</v>
      </c>
      <c r="H3" s="17" t="str">
        <f t="shared" ref="H3:H16" si="4">VLOOKUP(B3,ListePreise,2,FALSE)</f>
        <v>Carne</v>
      </c>
      <c r="I3" s="24" t="str">
        <f t="shared" ref="I3:I16" si="5">TEXT(D3,"MMMM JJJJ")</f>
        <v>November 2018</v>
      </c>
      <c r="J3" s="19">
        <v>11</v>
      </c>
      <c r="K3" s="2">
        <f t="shared" ref="K3:K16" si="6">VLOOKUP(B3,ListePreise,3,FALSE)</f>
        <v>13.8</v>
      </c>
      <c r="L3" s="2">
        <f t="shared" ref="L3:L16" si="7">IF(J3&gt;5,IF(J3&gt;10,IF(J3&gt;20,70%,80%),90%),100%)*K3</f>
        <v>11.040000000000001</v>
      </c>
      <c r="M3" s="2">
        <f>Tabelle5[[#This Row],[Rabattpreis]]*Tabelle5[[#This Row],[Menge]]</f>
        <v>121.44000000000001</v>
      </c>
    </row>
    <row r="4" spans="2:13" x14ac:dyDescent="0.25">
      <c r="B4" t="s">
        <v>0</v>
      </c>
      <c r="C4" s="12" t="str">
        <f t="shared" si="0"/>
        <v>Pizza</v>
      </c>
      <c r="D4" s="25">
        <v>43353</v>
      </c>
      <c r="E4" s="14">
        <f t="shared" si="1"/>
        <v>10</v>
      </c>
      <c r="F4" s="14">
        <f t="shared" si="2"/>
        <v>9</v>
      </c>
      <c r="G4" s="14">
        <f t="shared" si="3"/>
        <v>2018</v>
      </c>
      <c r="H4" s="17" t="str">
        <f t="shared" si="4"/>
        <v>Pizza</v>
      </c>
      <c r="I4" s="24" t="str">
        <f t="shared" si="5"/>
        <v>September 2018</v>
      </c>
      <c r="J4" s="19">
        <v>11</v>
      </c>
      <c r="K4" s="2">
        <f t="shared" si="6"/>
        <v>7.99</v>
      </c>
      <c r="L4" s="2">
        <f t="shared" si="7"/>
        <v>6.3920000000000003</v>
      </c>
      <c r="M4" s="2">
        <f>Tabelle5[[#This Row],[Rabattpreis]]*Tabelle5[[#This Row],[Menge]]</f>
        <v>70.311999999999998</v>
      </c>
    </row>
    <row r="5" spans="2:13" x14ac:dyDescent="0.25">
      <c r="B5" t="s">
        <v>0</v>
      </c>
      <c r="C5" s="12" t="str">
        <f t="shared" si="0"/>
        <v>Pizza</v>
      </c>
      <c r="D5" s="25">
        <v>43473</v>
      </c>
      <c r="E5" s="14">
        <f t="shared" si="1"/>
        <v>8</v>
      </c>
      <c r="F5" s="14">
        <f t="shared" si="2"/>
        <v>1</v>
      </c>
      <c r="G5" s="14">
        <f t="shared" si="3"/>
        <v>2019</v>
      </c>
      <c r="H5" s="17" t="str">
        <f t="shared" si="4"/>
        <v>Pizza</v>
      </c>
      <c r="I5" s="24" t="str">
        <f t="shared" si="5"/>
        <v>Januar 2019</v>
      </c>
      <c r="J5" s="19">
        <v>16</v>
      </c>
      <c r="K5" s="2">
        <f t="shared" si="6"/>
        <v>7.99</v>
      </c>
      <c r="L5" s="2">
        <f t="shared" si="7"/>
        <v>6.3920000000000003</v>
      </c>
      <c r="M5" s="2">
        <f>Tabelle5[[#This Row],[Rabattpreis]]*Tabelle5[[#This Row],[Menge]]</f>
        <v>102.27200000000001</v>
      </c>
    </row>
    <row r="6" spans="2:13" x14ac:dyDescent="0.25">
      <c r="B6" t="s">
        <v>2</v>
      </c>
      <c r="C6" s="12" t="str">
        <f t="shared" si="0"/>
        <v>Involtini</v>
      </c>
      <c r="D6" s="25">
        <v>43474</v>
      </c>
      <c r="E6" s="14">
        <f t="shared" si="1"/>
        <v>9</v>
      </c>
      <c r="F6" s="14">
        <f t="shared" si="2"/>
        <v>1</v>
      </c>
      <c r="G6" s="14">
        <f t="shared" si="3"/>
        <v>2019</v>
      </c>
      <c r="H6" s="17" t="str">
        <f t="shared" si="4"/>
        <v>Carne</v>
      </c>
      <c r="I6" s="24" t="str">
        <f t="shared" si="5"/>
        <v>Januar 2019</v>
      </c>
      <c r="J6" s="19">
        <v>7</v>
      </c>
      <c r="K6" s="2">
        <f t="shared" si="6"/>
        <v>13.8</v>
      </c>
      <c r="L6" s="2">
        <f t="shared" si="7"/>
        <v>12.420000000000002</v>
      </c>
      <c r="M6" s="2">
        <f>Tabelle5[[#This Row],[Rabattpreis]]*Tabelle5[[#This Row],[Menge]]</f>
        <v>86.940000000000012</v>
      </c>
    </row>
    <row r="7" spans="2:13" x14ac:dyDescent="0.25">
      <c r="B7" t="s">
        <v>3</v>
      </c>
      <c r="C7" s="12" t="str">
        <f t="shared" si="0"/>
        <v>Petto</v>
      </c>
      <c r="D7" s="25">
        <v>43539</v>
      </c>
      <c r="E7" s="14">
        <f t="shared" si="1"/>
        <v>15</v>
      </c>
      <c r="F7" s="14">
        <f t="shared" si="2"/>
        <v>3</v>
      </c>
      <c r="G7" s="14">
        <f t="shared" si="3"/>
        <v>2019</v>
      </c>
      <c r="H7" s="17" t="str">
        <f t="shared" si="4"/>
        <v>Carne</v>
      </c>
      <c r="I7" s="24" t="str">
        <f t="shared" si="5"/>
        <v>März 2019</v>
      </c>
      <c r="J7" s="19">
        <v>6</v>
      </c>
      <c r="K7" s="2">
        <f t="shared" si="6"/>
        <v>14.9</v>
      </c>
      <c r="L7" s="2">
        <f t="shared" si="7"/>
        <v>13.41</v>
      </c>
      <c r="M7" s="2">
        <f>Tabelle5[[#This Row],[Rabattpreis]]*Tabelle5[[#This Row],[Menge]]</f>
        <v>80.460000000000008</v>
      </c>
    </row>
    <row r="8" spans="2:13" x14ac:dyDescent="0.25">
      <c r="B8" t="s">
        <v>1</v>
      </c>
      <c r="C8" s="12" t="str">
        <f t="shared" si="0"/>
        <v>Saltimbocca</v>
      </c>
      <c r="D8" s="25">
        <v>43396</v>
      </c>
      <c r="E8" s="14">
        <f t="shared" si="1"/>
        <v>23</v>
      </c>
      <c r="F8" s="14">
        <f t="shared" si="2"/>
        <v>10</v>
      </c>
      <c r="G8" s="14">
        <f t="shared" si="3"/>
        <v>2018</v>
      </c>
      <c r="H8" s="17" t="str">
        <f t="shared" si="4"/>
        <v>Carne</v>
      </c>
      <c r="I8" s="24" t="str">
        <f t="shared" si="5"/>
        <v>Oktober 2018</v>
      </c>
      <c r="J8" s="19">
        <v>6</v>
      </c>
      <c r="K8" s="2">
        <f t="shared" si="6"/>
        <v>18.5</v>
      </c>
      <c r="L8" s="2">
        <f t="shared" si="7"/>
        <v>16.650000000000002</v>
      </c>
      <c r="M8" s="2">
        <f>Tabelle5[[#This Row],[Rabattpreis]]*Tabelle5[[#This Row],[Menge]]</f>
        <v>99.9</v>
      </c>
    </row>
    <row r="9" spans="2:13" x14ac:dyDescent="0.25">
      <c r="B9" t="s">
        <v>28</v>
      </c>
      <c r="C9" s="12" t="str">
        <f t="shared" si="0"/>
        <v>Spaghetti</v>
      </c>
      <c r="D9" s="25">
        <v>43353</v>
      </c>
      <c r="E9" s="14">
        <f t="shared" si="1"/>
        <v>10</v>
      </c>
      <c r="F9" s="14">
        <f t="shared" si="2"/>
        <v>9</v>
      </c>
      <c r="G9" s="14">
        <f t="shared" si="3"/>
        <v>2018</v>
      </c>
      <c r="H9" s="17" t="str">
        <f t="shared" si="4"/>
        <v>Pasta</v>
      </c>
      <c r="I9" s="24" t="str">
        <f t="shared" si="5"/>
        <v>September 2018</v>
      </c>
      <c r="J9" s="19">
        <v>31</v>
      </c>
      <c r="K9" s="2">
        <f t="shared" si="6"/>
        <v>9.5</v>
      </c>
      <c r="L9" s="2">
        <f t="shared" si="7"/>
        <v>6.6499999999999995</v>
      </c>
      <c r="M9" s="2">
        <f>Tabelle5[[#This Row],[Rabattpreis]]*Tabelle5[[#This Row],[Menge]]</f>
        <v>206.14999999999998</v>
      </c>
    </row>
    <row r="10" spans="2:13" x14ac:dyDescent="0.25">
      <c r="B10" t="s">
        <v>4</v>
      </c>
      <c r="C10" s="12" t="str">
        <f t="shared" si="0"/>
        <v>Pesce</v>
      </c>
      <c r="D10" s="25">
        <v>43432</v>
      </c>
      <c r="E10" s="14">
        <f t="shared" si="1"/>
        <v>28</v>
      </c>
      <c r="F10" s="14">
        <f t="shared" si="2"/>
        <v>11</v>
      </c>
      <c r="G10" s="14">
        <f t="shared" si="3"/>
        <v>2018</v>
      </c>
      <c r="H10" s="17" t="str">
        <f t="shared" si="4"/>
        <v>Pesce</v>
      </c>
      <c r="I10" s="24" t="str">
        <f t="shared" si="5"/>
        <v>November 2018</v>
      </c>
      <c r="J10" s="19">
        <v>3</v>
      </c>
      <c r="K10" s="2">
        <f t="shared" si="6"/>
        <v>23.7</v>
      </c>
      <c r="L10" s="2">
        <f t="shared" si="7"/>
        <v>23.7</v>
      </c>
      <c r="M10" s="2">
        <f>Tabelle5[[#This Row],[Rabattpreis]]*Tabelle5[[#This Row],[Menge]]</f>
        <v>71.099999999999994</v>
      </c>
    </row>
    <row r="11" spans="2:13" x14ac:dyDescent="0.25">
      <c r="B11" t="s">
        <v>0</v>
      </c>
      <c r="C11" s="12" t="str">
        <f t="shared" si="0"/>
        <v>Pizza</v>
      </c>
      <c r="D11" s="25">
        <v>43356</v>
      </c>
      <c r="E11" s="14">
        <f t="shared" si="1"/>
        <v>13</v>
      </c>
      <c r="F11" s="14">
        <f t="shared" si="2"/>
        <v>9</v>
      </c>
      <c r="G11" s="14">
        <f t="shared" si="3"/>
        <v>2018</v>
      </c>
      <c r="H11" s="17" t="str">
        <f t="shared" si="4"/>
        <v>Pizza</v>
      </c>
      <c r="I11" s="24" t="str">
        <f t="shared" si="5"/>
        <v>September 2018</v>
      </c>
      <c r="J11" s="19">
        <v>99</v>
      </c>
      <c r="K11" s="2">
        <f t="shared" si="6"/>
        <v>7.99</v>
      </c>
      <c r="L11" s="2">
        <f t="shared" si="7"/>
        <v>5.593</v>
      </c>
      <c r="M11" s="2">
        <f>Tabelle5[[#This Row],[Rabattpreis]]*Tabelle5[[#This Row],[Menge]]</f>
        <v>553.70699999999999</v>
      </c>
    </row>
    <row r="12" spans="2:13" x14ac:dyDescent="0.25">
      <c r="B12" t="s">
        <v>0</v>
      </c>
      <c r="C12" s="12" t="str">
        <f t="shared" si="0"/>
        <v>Pizza</v>
      </c>
      <c r="D12" s="25">
        <v>43439</v>
      </c>
      <c r="E12" s="14">
        <f t="shared" si="1"/>
        <v>5</v>
      </c>
      <c r="F12" s="14">
        <f t="shared" si="2"/>
        <v>12</v>
      </c>
      <c r="G12" s="14">
        <f t="shared" si="3"/>
        <v>2018</v>
      </c>
      <c r="H12" s="17" t="str">
        <f t="shared" si="4"/>
        <v>Pizza</v>
      </c>
      <c r="I12" s="24" t="str">
        <f t="shared" si="5"/>
        <v>Dezember 2018</v>
      </c>
      <c r="J12" s="19">
        <v>12</v>
      </c>
      <c r="K12" s="2">
        <f t="shared" si="6"/>
        <v>7.99</v>
      </c>
      <c r="L12" s="2">
        <f t="shared" si="7"/>
        <v>6.3920000000000003</v>
      </c>
      <c r="M12" s="2">
        <f>Tabelle5[[#This Row],[Rabattpreis]]*Tabelle5[[#This Row],[Menge]]</f>
        <v>76.704000000000008</v>
      </c>
    </row>
    <row r="13" spans="2:13" x14ac:dyDescent="0.25">
      <c r="B13" t="s">
        <v>0</v>
      </c>
      <c r="C13" s="12" t="str">
        <f t="shared" si="0"/>
        <v>Pizza</v>
      </c>
      <c r="D13" s="25">
        <v>43536</v>
      </c>
      <c r="E13" s="14">
        <f t="shared" si="1"/>
        <v>12</v>
      </c>
      <c r="F13" s="14">
        <f t="shared" si="2"/>
        <v>3</v>
      </c>
      <c r="G13" s="14">
        <f t="shared" si="3"/>
        <v>2019</v>
      </c>
      <c r="H13" s="17" t="str">
        <f t="shared" si="4"/>
        <v>Pizza</v>
      </c>
      <c r="I13" s="24" t="str">
        <f t="shared" si="5"/>
        <v>März 2019</v>
      </c>
      <c r="J13" s="19">
        <v>45</v>
      </c>
      <c r="K13" s="2">
        <f t="shared" si="6"/>
        <v>7.99</v>
      </c>
      <c r="L13" s="2">
        <f t="shared" si="7"/>
        <v>5.593</v>
      </c>
      <c r="M13" s="2">
        <f>Tabelle5[[#This Row],[Rabattpreis]]*Tabelle5[[#This Row],[Menge]]</f>
        <v>251.685</v>
      </c>
    </row>
    <row r="14" spans="2:13" x14ac:dyDescent="0.25">
      <c r="B14" t="s">
        <v>3</v>
      </c>
      <c r="C14" s="12" t="str">
        <f t="shared" si="0"/>
        <v>Petto</v>
      </c>
      <c r="D14" s="25">
        <v>43420</v>
      </c>
      <c r="E14" s="14">
        <f t="shared" si="1"/>
        <v>16</v>
      </c>
      <c r="F14" s="14">
        <f t="shared" si="2"/>
        <v>11</v>
      </c>
      <c r="G14" s="14">
        <f t="shared" si="3"/>
        <v>2018</v>
      </c>
      <c r="H14" s="17" t="str">
        <f t="shared" si="4"/>
        <v>Carne</v>
      </c>
      <c r="I14" s="24" t="str">
        <f t="shared" si="5"/>
        <v>November 2018</v>
      </c>
      <c r="J14" s="19">
        <v>2</v>
      </c>
      <c r="K14" s="2">
        <f t="shared" si="6"/>
        <v>14.9</v>
      </c>
      <c r="L14" s="2">
        <f t="shared" si="7"/>
        <v>14.9</v>
      </c>
      <c r="M14" s="2">
        <f>Tabelle5[[#This Row],[Rabattpreis]]*Tabelle5[[#This Row],[Menge]]</f>
        <v>29.8</v>
      </c>
    </row>
    <row r="15" spans="2:13" x14ac:dyDescent="0.25">
      <c r="B15" t="s">
        <v>1</v>
      </c>
      <c r="C15" s="12" t="str">
        <f t="shared" si="0"/>
        <v>Saltimbocca</v>
      </c>
      <c r="D15" s="25">
        <v>43454</v>
      </c>
      <c r="E15" s="14">
        <f t="shared" si="1"/>
        <v>20</v>
      </c>
      <c r="F15" s="14">
        <f t="shared" si="2"/>
        <v>12</v>
      </c>
      <c r="G15" s="14">
        <f t="shared" si="3"/>
        <v>2018</v>
      </c>
      <c r="H15" s="17" t="str">
        <f t="shared" si="4"/>
        <v>Carne</v>
      </c>
      <c r="I15" s="24" t="str">
        <f t="shared" si="5"/>
        <v>Dezember 2018</v>
      </c>
      <c r="J15" s="19">
        <v>34</v>
      </c>
      <c r="K15" s="2">
        <f t="shared" si="6"/>
        <v>18.5</v>
      </c>
      <c r="L15" s="2">
        <f t="shared" si="7"/>
        <v>12.95</v>
      </c>
      <c r="M15" s="2">
        <f>Tabelle5[[#This Row],[Rabattpreis]]*Tabelle5[[#This Row],[Menge]]</f>
        <v>440.29999999999995</v>
      </c>
    </row>
    <row r="16" spans="2:13" x14ac:dyDescent="0.25">
      <c r="B16" t="s">
        <v>28</v>
      </c>
      <c r="C16" s="12" t="str">
        <f t="shared" si="0"/>
        <v>Spaghetti</v>
      </c>
      <c r="D16" s="25">
        <v>43508</v>
      </c>
      <c r="E16" s="14">
        <f t="shared" si="1"/>
        <v>12</v>
      </c>
      <c r="F16" s="14">
        <f t="shared" si="2"/>
        <v>2</v>
      </c>
      <c r="G16" s="14">
        <f t="shared" si="3"/>
        <v>2019</v>
      </c>
      <c r="H16" s="17" t="str">
        <f t="shared" si="4"/>
        <v>Pasta</v>
      </c>
      <c r="I16" s="24" t="str">
        <f t="shared" si="5"/>
        <v>Februar 2019</v>
      </c>
      <c r="J16" s="23">
        <v>23</v>
      </c>
      <c r="K16" s="2">
        <f t="shared" si="6"/>
        <v>9.5</v>
      </c>
      <c r="L16" s="2">
        <f t="shared" si="7"/>
        <v>6.6499999999999995</v>
      </c>
      <c r="M16" s="2">
        <f>Tabelle5[[#This Row],[Rabattpreis]]*Tabelle5[[#This Row],[Menge]]</f>
        <v>152.94999999999999</v>
      </c>
    </row>
    <row r="17" spans="2:12" x14ac:dyDescent="0.25">
      <c r="B17" s="22" t="s">
        <v>11</v>
      </c>
      <c r="C17" s="12">
        <f>SUBTOTAL(103,Tabelle5[Erstes Wort])</f>
        <v>14</v>
      </c>
      <c r="D17" s="13">
        <f>SUBTOTAL(104,Tabelle5[Datum])</f>
        <v>43539</v>
      </c>
      <c r="E17"/>
      <c r="F17"/>
      <c r="G17"/>
      <c r="H17" s="22"/>
      <c r="I17" s="12"/>
      <c r="J17" s="23">
        <f>SUBTOTAL(109,Tabelle5[Menge])</f>
        <v>306</v>
      </c>
      <c r="K17" s="2">
        <f>SUBTOTAL(101,Tabelle5[Preis])</f>
        <v>12.64642857142857</v>
      </c>
      <c r="L17" s="2">
        <f>SUBTOTAL(101,Tabelle5[Rabattpreis])</f>
        <v>10.623714285714286</v>
      </c>
    </row>
    <row r="18" spans="2:12" x14ac:dyDescent="0.25">
      <c r="B18" s="17"/>
      <c r="I18"/>
    </row>
    <row r="19" spans="2:12" x14ac:dyDescent="0.25">
      <c r="I19"/>
    </row>
    <row r="20" spans="2:12" x14ac:dyDescent="0.25">
      <c r="I20"/>
    </row>
  </sheetData>
  <pageMargins left="0.7" right="0.7" top="0.78740157499999996" bottom="0.78740157499999996" header="0.3" footer="0.3"/>
  <drawing r:id="rId1"/>
  <picture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C2:D15"/>
  <sheetViews>
    <sheetView workbookViewId="0">
      <selection activeCell="D10" sqref="D10"/>
    </sheetView>
  </sheetViews>
  <sheetFormatPr baseColWidth="10" defaultRowHeight="15" x14ac:dyDescent="0.25"/>
  <cols>
    <col min="1" max="2" width="11.42578125" style="22"/>
    <col min="3" max="3" width="54.42578125" style="22" customWidth="1"/>
    <col min="4" max="4" width="46" style="22" customWidth="1"/>
    <col min="5" max="16384" width="11.42578125" style="22"/>
  </cols>
  <sheetData>
    <row r="2" spans="3:4" x14ac:dyDescent="0.25">
      <c r="C2" s="22" t="s">
        <v>41</v>
      </c>
      <c r="D2" s="22" t="s">
        <v>46</v>
      </c>
    </row>
    <row r="3" spans="3:4" x14ac:dyDescent="0.25">
      <c r="C3" s="22" t="s">
        <v>40</v>
      </c>
      <c r="D3" s="22" t="s">
        <v>47</v>
      </c>
    </row>
    <row r="4" spans="3:4" x14ac:dyDescent="0.25">
      <c r="C4" s="11" t="s">
        <v>42</v>
      </c>
      <c r="D4" s="22" t="s">
        <v>48</v>
      </c>
    </row>
    <row r="5" spans="3:4" x14ac:dyDescent="0.25">
      <c r="C5" s="22" t="s">
        <v>43</v>
      </c>
      <c r="D5" s="22" t="s">
        <v>57</v>
      </c>
    </row>
    <row r="6" spans="3:4" x14ac:dyDescent="0.25">
      <c r="C6" s="22" t="s">
        <v>44</v>
      </c>
      <c r="D6" s="22" t="s">
        <v>49</v>
      </c>
    </row>
    <row r="7" spans="3:4" x14ac:dyDescent="0.25">
      <c r="C7" s="22" t="s">
        <v>45</v>
      </c>
      <c r="D7" s="22" t="s">
        <v>50</v>
      </c>
    </row>
    <row r="10" spans="3:4" x14ac:dyDescent="0.25">
      <c r="C10" s="22" t="s">
        <v>52</v>
      </c>
      <c r="D10" s="22" t="s">
        <v>63</v>
      </c>
    </row>
    <row r="11" spans="3:4" x14ac:dyDescent="0.25">
      <c r="C11" s="22" t="s">
        <v>53</v>
      </c>
      <c r="D11" s="22" t="s">
        <v>58</v>
      </c>
    </row>
    <row r="12" spans="3:4" s="11" customFormat="1" ht="15.75" customHeight="1" x14ac:dyDescent="0.25">
      <c r="C12" s="11" t="s">
        <v>54</v>
      </c>
      <c r="D12" s="22" t="s">
        <v>59</v>
      </c>
    </row>
    <row r="13" spans="3:4" x14ac:dyDescent="0.25">
      <c r="C13" s="22" t="s">
        <v>56</v>
      </c>
      <c r="D13" s="22" t="s">
        <v>60</v>
      </c>
    </row>
    <row r="14" spans="3:4" x14ac:dyDescent="0.25">
      <c r="C14" s="22" t="s">
        <v>55</v>
      </c>
      <c r="D14" s="22" t="s">
        <v>61</v>
      </c>
    </row>
    <row r="15" spans="3:4" x14ac:dyDescent="0.25">
      <c r="C15" s="22" t="s">
        <v>51</v>
      </c>
      <c r="D15" s="22" t="s">
        <v>62</v>
      </c>
    </row>
  </sheetData>
  <pageMargins left="0.7" right="0.7" top="0.78740157499999996" bottom="0.78740157499999996" header="0.3" footer="0.3"/>
  <pageSetup paperSize="9" orientation="portrait" r:id="rId1"/>
  <picture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F11"/>
  <sheetViews>
    <sheetView workbookViewId="0">
      <selection activeCell="D9" sqref="D9"/>
    </sheetView>
  </sheetViews>
  <sheetFormatPr baseColWidth="10" defaultRowHeight="15" x14ac:dyDescent="0.25"/>
  <cols>
    <col min="1" max="1" width="25.7109375" style="22" bestFit="1" customWidth="1"/>
    <col min="2" max="2" width="10.7109375" style="22" bestFit="1" customWidth="1"/>
    <col min="3" max="3" width="11.140625" style="22" bestFit="1" customWidth="1"/>
    <col min="4" max="4" width="12.7109375" style="22" customWidth="1"/>
    <col min="5" max="5" width="9.5703125" style="22" bestFit="1" customWidth="1"/>
    <col min="6" max="6" width="10.5703125" style="22" bestFit="1" customWidth="1"/>
    <col min="7" max="16384" width="11.42578125" style="22"/>
  </cols>
  <sheetData>
    <row r="1" spans="1:6" ht="31.5" x14ac:dyDescent="0.6">
      <c r="A1" s="30" t="s">
        <v>15</v>
      </c>
      <c r="B1" s="30"/>
      <c r="C1" s="30"/>
      <c r="D1" s="30"/>
      <c r="E1" s="30"/>
      <c r="F1" s="30"/>
    </row>
    <row r="2" spans="1:6" ht="3.75" customHeight="1" x14ac:dyDescent="0.25"/>
    <row r="3" spans="1:6" ht="30" customHeight="1" x14ac:dyDescent="0.25">
      <c r="A3" s="4" t="s">
        <v>9</v>
      </c>
      <c r="B3" s="6" t="s">
        <v>7</v>
      </c>
      <c r="C3" s="4" t="s">
        <v>10</v>
      </c>
      <c r="D3" s="6" t="s">
        <v>14</v>
      </c>
      <c r="E3" s="5" t="s">
        <v>12</v>
      </c>
      <c r="F3" s="5" t="s">
        <v>13</v>
      </c>
    </row>
    <row r="4" spans="1:6" x14ac:dyDescent="0.25">
      <c r="A4" s="22" t="s">
        <v>0</v>
      </c>
      <c r="B4" s="2">
        <v>7.99</v>
      </c>
      <c r="C4" s="16">
        <v>385</v>
      </c>
      <c r="D4" s="3">
        <f>B4*C4</f>
        <v>3076.15</v>
      </c>
      <c r="E4" s="3">
        <f t="shared" ref="E4:E10" si="0">D4*MWSt</f>
        <v>584.46850000000006</v>
      </c>
      <c r="F4" s="3">
        <f>D4+E4</f>
        <v>3660.6185</v>
      </c>
    </row>
    <row r="5" spans="1:6" x14ac:dyDescent="0.25">
      <c r="A5" s="22" t="s">
        <v>8</v>
      </c>
      <c r="B5" s="2">
        <v>6.99</v>
      </c>
      <c r="C5" s="16">
        <v>501</v>
      </c>
      <c r="D5" s="3">
        <f>B5*C5</f>
        <v>3501.9900000000002</v>
      </c>
      <c r="E5" s="3">
        <f t="shared" si="0"/>
        <v>665.37810000000002</v>
      </c>
      <c r="F5" s="3">
        <f t="shared" ref="F5:F10" si="1">D5+E5</f>
        <v>4167.3681000000006</v>
      </c>
    </row>
    <row r="6" spans="1:6" x14ac:dyDescent="0.25">
      <c r="A6" s="22" t="s">
        <v>28</v>
      </c>
      <c r="B6" s="2">
        <v>9.5</v>
      </c>
      <c r="C6" s="16">
        <v>321</v>
      </c>
      <c r="D6" s="3">
        <f t="shared" ref="D6:D10" si="2">B6*C6</f>
        <v>3049.5</v>
      </c>
      <c r="E6" s="3">
        <f t="shared" si="0"/>
        <v>579.40499999999997</v>
      </c>
      <c r="F6" s="3">
        <f t="shared" si="1"/>
        <v>3628.9049999999997</v>
      </c>
    </row>
    <row r="7" spans="1:6" x14ac:dyDescent="0.25">
      <c r="A7" s="22" t="s">
        <v>1</v>
      </c>
      <c r="B7" s="2">
        <v>18.5</v>
      </c>
      <c r="C7" s="16">
        <v>52</v>
      </c>
      <c r="D7" s="3">
        <f t="shared" si="2"/>
        <v>962</v>
      </c>
      <c r="E7" s="3">
        <f t="shared" si="0"/>
        <v>182.78</v>
      </c>
      <c r="F7" s="3">
        <f t="shared" si="1"/>
        <v>1144.78</v>
      </c>
    </row>
    <row r="8" spans="1:6" x14ac:dyDescent="0.25">
      <c r="A8" s="22" t="s">
        <v>2</v>
      </c>
      <c r="B8" s="2">
        <v>13.8</v>
      </c>
      <c r="C8" s="16">
        <v>165</v>
      </c>
      <c r="D8" s="3">
        <f t="shared" si="2"/>
        <v>2277</v>
      </c>
      <c r="E8" s="3">
        <f t="shared" si="0"/>
        <v>432.63</v>
      </c>
      <c r="F8" s="3">
        <f t="shared" si="1"/>
        <v>2709.63</v>
      </c>
    </row>
    <row r="9" spans="1:6" x14ac:dyDescent="0.25">
      <c r="A9" s="22" t="s">
        <v>3</v>
      </c>
      <c r="B9" s="2">
        <v>14.9</v>
      </c>
      <c r="C9" s="16">
        <v>186</v>
      </c>
      <c r="D9" s="3">
        <f t="shared" si="2"/>
        <v>2771.4</v>
      </c>
      <c r="E9" s="3">
        <f t="shared" si="0"/>
        <v>526.56600000000003</v>
      </c>
      <c r="F9" s="3">
        <f t="shared" si="1"/>
        <v>3297.9660000000003</v>
      </c>
    </row>
    <row r="10" spans="1:6" ht="15.75" thickBot="1" x14ac:dyDescent="0.3">
      <c r="A10" s="22" t="s">
        <v>4</v>
      </c>
      <c r="B10" s="2">
        <v>23.7</v>
      </c>
      <c r="C10" s="16">
        <v>34</v>
      </c>
      <c r="D10" s="3">
        <f t="shared" si="2"/>
        <v>805.8</v>
      </c>
      <c r="E10" s="3">
        <f t="shared" si="0"/>
        <v>153.102</v>
      </c>
      <c r="F10" s="3">
        <f t="shared" si="1"/>
        <v>958.90199999999993</v>
      </c>
    </row>
    <row r="11" spans="1:6" s="11" customFormat="1" ht="15.75" customHeight="1" thickTop="1" x14ac:dyDescent="0.25">
      <c r="A11" s="29" t="s">
        <v>11</v>
      </c>
      <c r="B11" s="8"/>
      <c r="C11" s="9">
        <f>SUM(C4:C10)</f>
        <v>1644</v>
      </c>
      <c r="D11" s="10">
        <f>SUM(D4:D10)</f>
        <v>16443.84</v>
      </c>
      <c r="E11" s="10">
        <f>SUM(E4:E10)</f>
        <v>3124.3296</v>
      </c>
      <c r="F11" s="10">
        <f>SUM(F4:F10)</f>
        <v>19568.169599999997</v>
      </c>
    </row>
  </sheetData>
  <mergeCells count="1">
    <mergeCell ref="A1:F1"/>
  </mergeCells>
  <pageMargins left="0.7" right="0.7" top="0.78740157499999996" bottom="0.78740157499999996" header="0.3" footer="0.3"/>
  <pageSetup paperSize="9" orientation="portrait" r:id="rId1"/>
  <picture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B2:E10"/>
  <sheetViews>
    <sheetView workbookViewId="0">
      <selection activeCell="D9" sqref="D9"/>
    </sheetView>
  </sheetViews>
  <sheetFormatPr baseColWidth="10" defaultRowHeight="15" x14ac:dyDescent="0.25"/>
  <cols>
    <col min="1" max="1" width="11.42578125" style="22"/>
    <col min="2" max="2" width="25.7109375" style="22" bestFit="1" customWidth="1"/>
    <col min="3" max="3" width="12.42578125" style="22" customWidth="1"/>
    <col min="4" max="16384" width="11.42578125" style="22"/>
  </cols>
  <sheetData>
    <row r="2" spans="2:5" s="11" customFormat="1" ht="15.75" customHeight="1" x14ac:dyDescent="0.25"/>
    <row r="3" spans="2:5" x14ac:dyDescent="0.25">
      <c r="B3" s="22" t="str">
        <f>'Umsatz Januar'!D4</f>
        <v>Gerichte</v>
      </c>
      <c r="C3" s="22" t="s">
        <v>36</v>
      </c>
      <c r="D3" s="22" t="s">
        <v>37</v>
      </c>
      <c r="E3" s="22" t="s">
        <v>38</v>
      </c>
    </row>
    <row r="4" spans="2:5" x14ac:dyDescent="0.25">
      <c r="B4" s="22" t="str">
        <f>'Umsatz Januar'!D5</f>
        <v>Pizza veneziana</v>
      </c>
      <c r="C4" s="2">
        <f>'Umsatz Januar'!G5</f>
        <v>3076.15</v>
      </c>
      <c r="D4" s="2">
        <f>'Umsatz Februar'!G5</f>
        <v>2237.2000000000003</v>
      </c>
      <c r="E4" s="2">
        <f>'Umsatz März'!G5</f>
        <v>2604.7400000000002</v>
      </c>
    </row>
    <row r="5" spans="2:5" x14ac:dyDescent="0.25">
      <c r="B5" s="22" t="str">
        <f>'Umsatz Januar'!D6</f>
        <v>Pizza margherita</v>
      </c>
      <c r="C5" s="2">
        <f>'Umsatz Januar'!G6</f>
        <v>3501.9900000000002</v>
      </c>
      <c r="D5" s="2">
        <f>'Umsatz Februar'!G6</f>
        <v>3040.65</v>
      </c>
      <c r="E5" s="2">
        <f>'Umsatz März'!G6</f>
        <v>3488.01</v>
      </c>
    </row>
    <row r="6" spans="2:5" x14ac:dyDescent="0.25">
      <c r="B6" s="22" t="str">
        <f>'Umsatz Januar'!D7</f>
        <v>Spaghetti aglio e olio</v>
      </c>
      <c r="C6" s="2">
        <f>'Umsatz Januar'!G7</f>
        <v>3049.5</v>
      </c>
      <c r="D6" s="2">
        <f>'Umsatz Februar'!G7</f>
        <v>2888</v>
      </c>
      <c r="E6" s="2">
        <f>'Umsatz März'!G7</f>
        <v>5909</v>
      </c>
    </row>
    <row r="7" spans="2:5" x14ac:dyDescent="0.25">
      <c r="B7" s="22" t="str">
        <f>'Umsatz Januar'!D8</f>
        <v>Saltimbocca alla romana</v>
      </c>
      <c r="C7" s="2">
        <f>'Umsatz Januar'!G8</f>
        <v>962</v>
      </c>
      <c r="D7" s="2">
        <f>'Umsatz Februar'!G8</f>
        <v>8806</v>
      </c>
      <c r="E7" s="2">
        <f>'Umsatz März'!G8</f>
        <v>9287</v>
      </c>
    </row>
    <row r="8" spans="2:5" x14ac:dyDescent="0.25">
      <c r="B8" s="22" t="str">
        <f>'Umsatz Januar'!D9</f>
        <v>Involtini di prosciutto crudo</v>
      </c>
      <c r="C8" s="2">
        <f>'Umsatz Januar'!G9</f>
        <v>2277</v>
      </c>
      <c r="D8" s="2">
        <f>'Umsatz Februar'!G9</f>
        <v>2580.6</v>
      </c>
      <c r="E8" s="2">
        <f>'Umsatz März'!G9</f>
        <v>3243</v>
      </c>
    </row>
    <row r="9" spans="2:5" x14ac:dyDescent="0.25">
      <c r="B9" s="22" t="str">
        <f>'Umsatz Januar'!D10</f>
        <v>Petto di pollo ripieno</v>
      </c>
      <c r="C9" s="2">
        <f>'Umsatz Januar'!G10</f>
        <v>2771.4</v>
      </c>
      <c r="D9" s="2">
        <f>'Umsatz Februar'!G10</f>
        <v>4604.1000000000004</v>
      </c>
      <c r="E9" s="2">
        <f>'Umsatz März'!G10</f>
        <v>5721.6</v>
      </c>
    </row>
    <row r="10" spans="2:5" x14ac:dyDescent="0.25">
      <c r="B10" s="22" t="str">
        <f>'Umsatz Januar'!D11</f>
        <v>Pesce spada alla brace</v>
      </c>
      <c r="C10" s="2">
        <f>'Umsatz Januar'!G11</f>
        <v>805.8</v>
      </c>
      <c r="D10" s="2">
        <f>'Umsatz Februar'!G11</f>
        <v>1303.5</v>
      </c>
      <c r="E10" s="2">
        <f>'Umsatz März'!G11</f>
        <v>734.69999999999993</v>
      </c>
    </row>
  </sheetData>
  <pageMargins left="0.7" right="0.7" top="0.78740157499999996" bottom="0.78740157499999996" header="0.3" footer="0.3"/>
  <pageSetup paperSize="9" orientation="portrait" r:id="rId1"/>
  <drawing r:id="rId2"/>
  <picture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tabColor theme="7" tint="0.79998168889431442"/>
  </sheetPr>
  <dimension ref="A3:B6"/>
  <sheetViews>
    <sheetView workbookViewId="0">
      <selection activeCell="J20" sqref="J20"/>
    </sheetView>
  </sheetViews>
  <sheetFormatPr baseColWidth="10" defaultRowHeight="15" x14ac:dyDescent="0.25"/>
  <cols>
    <col min="1" max="1" width="22.42578125" bestFit="1" customWidth="1"/>
    <col min="2" max="2" width="18.85546875" bestFit="1" customWidth="1"/>
    <col min="3" max="3" width="6" bestFit="1" customWidth="1"/>
    <col min="4" max="8" width="7" bestFit="1" customWidth="1"/>
    <col min="9" max="9" width="15.5703125" bestFit="1" customWidth="1"/>
  </cols>
  <sheetData>
    <row r="3" spans="1:2" x14ac:dyDescent="0.25">
      <c r="A3" s="26" t="s">
        <v>32</v>
      </c>
      <c r="B3" t="s">
        <v>66</v>
      </c>
    </row>
    <row r="4" spans="1:2" x14ac:dyDescent="0.25">
      <c r="A4" s="27">
        <v>2018</v>
      </c>
      <c r="B4" s="2">
        <v>1669.4129999999998</v>
      </c>
    </row>
    <row r="5" spans="1:2" x14ac:dyDescent="0.25">
      <c r="A5" s="27">
        <v>2019</v>
      </c>
      <c r="B5" s="2">
        <v>674.30700000000002</v>
      </c>
    </row>
    <row r="6" spans="1:2" x14ac:dyDescent="0.25">
      <c r="A6" s="27" t="s">
        <v>33</v>
      </c>
      <c r="B6" s="2">
        <v>2343.7199999999998</v>
      </c>
    </row>
  </sheetData>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8172EE9B573FC646ADE58F27DCDF3FBD" ma:contentTypeVersion="12" ma:contentTypeDescription="Ein neues Dokument erstellen." ma:contentTypeScope="" ma:versionID="eaa4def46b069236dc30b5709c1072d8">
  <xsd:schema xmlns:xsd="http://www.w3.org/2001/XMLSchema" xmlns:xs="http://www.w3.org/2001/XMLSchema" xmlns:p="http://schemas.microsoft.com/office/2006/metadata/properties" xmlns:ns2="3ec17eb1-14d0-4979-a9bb-489a8adf1c89" xmlns:ns3="ace3e3d0-8dcb-4393-91aa-b13562f78cec" targetNamespace="http://schemas.microsoft.com/office/2006/metadata/properties" ma:root="true" ma:fieldsID="982a79f781fa833816f84bb6f0f24b6e" ns2:_="" ns3:_="">
    <xsd:import namespace="3ec17eb1-14d0-4979-a9bb-489a8adf1c89"/>
    <xsd:import namespace="ace3e3d0-8dcb-4393-91aa-b13562f78cec"/>
    <xsd:element name="properties">
      <xsd:complexType>
        <xsd:sequence>
          <xsd:element name="documentManagement">
            <xsd:complexType>
              <xsd:all>
                <xsd:element ref="ns2:MediaServiceMetadata" minOccurs="0"/>
                <xsd:element ref="ns2:MediaServiceFastMetadata" minOccurs="0"/>
                <xsd:element ref="ns2:MediaServiceDateTaken" minOccurs="0"/>
                <xsd:element ref="ns3:SharedWithUsers" minOccurs="0"/>
                <xsd:element ref="ns3:SharedWithDetails" minOccurs="0"/>
                <xsd:element ref="ns3:LastSharedByUser" minOccurs="0"/>
                <xsd:element ref="ns3:LastSharedByTime" minOccurs="0"/>
                <xsd:element ref="ns2:MediaServiceAutoTags" minOccurs="0"/>
                <xsd:element ref="ns2:MediaServiceOCR" minOccurs="0"/>
                <xsd:element ref="ns2:MediaServiceLocation" minOccurs="0"/>
                <xsd:element ref="ns2:MediaServiceEventHashCode" minOccurs="0"/>
                <xsd:element ref="ns2:MediaServiceGenerationTi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c17eb1-14d0-4979-a9bb-489a8adf1c8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5" nillable="true" ma:displayName="MediaServiceAutoTags" ma:internalName="MediaServiceAutoTags"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element name="MediaServiceLocation" ma:index="17" nillable="true" ma:displayName="MediaServiceLocation" ma:internalName="MediaServiceLocation"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ce3e3d0-8dcb-4393-91aa-b13562f78cec" elementFormDefault="qualified">
    <xsd:import namespace="http://schemas.microsoft.com/office/2006/documentManagement/types"/>
    <xsd:import namespace="http://schemas.microsoft.com/office/infopath/2007/PartnerControls"/>
    <xsd:element name="SharedWithUsers" ma:index="11"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Freigegeben für - Details" ma:internalName="SharedWithDetails" ma:readOnly="true">
      <xsd:simpleType>
        <xsd:restriction base="dms:Note">
          <xsd:maxLength value="255"/>
        </xsd:restriction>
      </xsd:simpleType>
    </xsd:element>
    <xsd:element name="LastSharedByUser" ma:index="13" nillable="true" ma:displayName="Zuletzt freigegeben nach Benutzer" ma:hidden="true" ma:internalName="LastSharedByUser" ma:readOnly="true">
      <xsd:simpleType>
        <xsd:restriction base="dms:Note"/>
      </xsd:simpleType>
    </xsd:element>
    <xsd:element name="LastSharedByTime" ma:index="14" nillable="true" ma:displayName="Zuletzt freigegeben nach Zeitpunkt" ma:hidden="true" ma:internalName="LastSharedByTime" ma:readOnly="tru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8D4E530-2282-4FF5-9AAE-97E1E16FC848}"/>
</file>

<file path=customXml/itemProps2.xml><?xml version="1.0" encoding="utf-8"?>
<ds:datastoreItem xmlns:ds="http://schemas.openxmlformats.org/officeDocument/2006/customXml" ds:itemID="{575FB6AA-57B2-4F4C-B287-0DAEE9CE3350}"/>
</file>

<file path=customXml/itemProps3.xml><?xml version="1.0" encoding="utf-8"?>
<ds:datastoreItem xmlns:ds="http://schemas.openxmlformats.org/officeDocument/2006/customXml" ds:itemID="{8796762A-8EFB-40A3-B868-D71FA60BE7A4}"/>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12</vt:i4>
      </vt:variant>
      <vt:variant>
        <vt:lpstr>Diagramme</vt:lpstr>
      </vt:variant>
      <vt:variant>
        <vt:i4>2</vt:i4>
      </vt:variant>
      <vt:variant>
        <vt:lpstr>Benannte Bereiche</vt:lpstr>
      </vt:variant>
      <vt:variant>
        <vt:i4>75</vt:i4>
      </vt:variant>
    </vt:vector>
  </HeadingPairs>
  <TitlesOfParts>
    <vt:vector size="89" baseType="lpstr">
      <vt:lpstr>Umsatz Januar</vt:lpstr>
      <vt:lpstr>Umsatz Februar</vt:lpstr>
      <vt:lpstr>Umsatz März</vt:lpstr>
      <vt:lpstr>Umsatz Q1</vt:lpstr>
      <vt:lpstr>Bestellungen</vt:lpstr>
      <vt:lpstr>Adressen</vt:lpstr>
      <vt:lpstr>Umsatz Januar (2)</vt:lpstr>
      <vt:lpstr>alle Umsätze </vt:lpstr>
      <vt:lpstr>Pivot JahrMonatPreis</vt:lpstr>
      <vt:lpstr>Pivot KategorieMenge</vt:lpstr>
      <vt:lpstr>Einfacher Bereich</vt:lpstr>
      <vt:lpstr>Liste der Gerichte</vt:lpstr>
      <vt:lpstr>Diag. Jan</vt:lpstr>
      <vt:lpstr>Diag. Jan2</vt:lpstr>
      <vt:lpstr>'Einfacher Bereich'!BestellDatum</vt:lpstr>
      <vt:lpstr>BestellDatum</vt:lpstr>
      <vt:lpstr>'Einfacher Bereich'!BestellGerichte</vt:lpstr>
      <vt:lpstr>BestellGerichte</vt:lpstr>
      <vt:lpstr>'Einfacher Bereich'!BestellMenge</vt:lpstr>
      <vt:lpstr>BestellMenge</vt:lpstr>
      <vt:lpstr>'Umsatz Februar'!Brutto</vt:lpstr>
      <vt:lpstr>'Umsatz Januar (2)'!Brutto</vt:lpstr>
      <vt:lpstr>'Umsatz März'!Brutto</vt:lpstr>
      <vt:lpstr>'Umsatz Q1'!Brutto</vt:lpstr>
      <vt:lpstr>Brutto</vt:lpstr>
      <vt:lpstr>'Umsatz Januar'!Druckbereich</vt:lpstr>
      <vt:lpstr>'Umsatz Februar'!Einzelpreis</vt:lpstr>
      <vt:lpstr>'Umsatz Januar (2)'!Einzelpreis</vt:lpstr>
      <vt:lpstr>'Umsatz März'!Einzelpreis</vt:lpstr>
      <vt:lpstr>'Umsatz Q1'!Einzelpreis</vt:lpstr>
      <vt:lpstr>Einzelpreis</vt:lpstr>
      <vt:lpstr>'Umsatz Februar'!Gerichte</vt:lpstr>
      <vt:lpstr>'Umsatz Januar (2)'!Gerichte</vt:lpstr>
      <vt:lpstr>'Umsatz März'!Gerichte</vt:lpstr>
      <vt:lpstr>'Umsatz Q1'!Gerichte</vt:lpstr>
      <vt:lpstr>Gerichte</vt:lpstr>
      <vt:lpstr>'Umsatz Februar'!Gesamtpreis__netto</vt:lpstr>
      <vt:lpstr>'Umsatz Januar (2)'!Gesamtpreis__netto</vt:lpstr>
      <vt:lpstr>'Umsatz März'!Gesamtpreis__netto</vt:lpstr>
      <vt:lpstr>'Umsatz Q1'!Gesamtpreis__netto</vt:lpstr>
      <vt:lpstr>Gesamtpreis__netto</vt:lpstr>
      <vt:lpstr>'Umsatz Februar'!Involtini_di_prosciutto_crudo</vt:lpstr>
      <vt:lpstr>'Umsatz Januar (2)'!Involtini_di_prosciutto_crudo</vt:lpstr>
      <vt:lpstr>'Umsatz März'!Involtini_di_prosciutto_crudo</vt:lpstr>
      <vt:lpstr>'Umsatz Q1'!Involtini_di_prosciutto_crudo</vt:lpstr>
      <vt:lpstr>Involtini_di_prosciutto_crudo</vt:lpstr>
      <vt:lpstr>ListeGerichte</vt:lpstr>
      <vt:lpstr>ListePreise</vt:lpstr>
      <vt:lpstr>'Umsatz Februar'!Menge</vt:lpstr>
      <vt:lpstr>'Umsatz Januar (2)'!Menge</vt:lpstr>
      <vt:lpstr>'Umsatz März'!Menge</vt:lpstr>
      <vt:lpstr>'Umsatz Q1'!Menge</vt:lpstr>
      <vt:lpstr>Menge</vt:lpstr>
      <vt:lpstr>'Umsatz Februar'!Pesce_spada_alla_brace</vt:lpstr>
      <vt:lpstr>'Umsatz Januar (2)'!Pesce_spada_alla_brace</vt:lpstr>
      <vt:lpstr>'Umsatz März'!Pesce_spada_alla_brace</vt:lpstr>
      <vt:lpstr>'Umsatz Q1'!Pesce_spada_alla_brace</vt:lpstr>
      <vt:lpstr>Pesce_spada_alla_brace</vt:lpstr>
      <vt:lpstr>'Umsatz Februar'!Petto_di_pollo_ripieno</vt:lpstr>
      <vt:lpstr>'Umsatz Januar (2)'!Petto_di_pollo_ripieno</vt:lpstr>
      <vt:lpstr>'Umsatz März'!Petto_di_pollo_ripieno</vt:lpstr>
      <vt:lpstr>'Umsatz Q1'!Petto_di_pollo_ripieno</vt:lpstr>
      <vt:lpstr>Petto_di_pollo_ripieno</vt:lpstr>
      <vt:lpstr>'Umsatz Februar'!Pizza_margherita</vt:lpstr>
      <vt:lpstr>'Umsatz Januar (2)'!Pizza_margherita</vt:lpstr>
      <vt:lpstr>'Umsatz März'!Pizza_margherita</vt:lpstr>
      <vt:lpstr>'Umsatz Q1'!Pizza_margherita</vt:lpstr>
      <vt:lpstr>Pizza_margherita</vt:lpstr>
      <vt:lpstr>'Umsatz Februar'!Pizza_veneziana</vt:lpstr>
      <vt:lpstr>'Umsatz Januar (2)'!Pizza_veneziana</vt:lpstr>
      <vt:lpstr>'Umsatz März'!Pizza_veneziana</vt:lpstr>
      <vt:lpstr>'Umsatz Q1'!Pizza_veneziana</vt:lpstr>
      <vt:lpstr>Pizza_veneziana</vt:lpstr>
      <vt:lpstr>'Umsatz Februar'!Saltimbocca_alla_romana</vt:lpstr>
      <vt:lpstr>'Umsatz Januar (2)'!Saltimbocca_alla_romana</vt:lpstr>
      <vt:lpstr>'Umsatz März'!Saltimbocca_alla_romana</vt:lpstr>
      <vt:lpstr>'Umsatz Q1'!Saltimbocca_alla_romana</vt:lpstr>
      <vt:lpstr>Saltimbocca_alla_romana</vt:lpstr>
      <vt:lpstr>'Umsatz Februar'!Spaghetti_agli_e_olio</vt:lpstr>
      <vt:lpstr>'Umsatz Januar (2)'!Spaghetti_agli_e_olio</vt:lpstr>
      <vt:lpstr>'Umsatz März'!Spaghetti_agli_e_olio</vt:lpstr>
      <vt:lpstr>'Umsatz Q1'!Spaghetti_agli_e_olio</vt:lpstr>
      <vt:lpstr>Spaghetti_agli_e_olio</vt:lpstr>
      <vt:lpstr>'Umsatz Februar'!Steuer</vt:lpstr>
      <vt:lpstr>'Umsatz Januar (2)'!Steuer</vt:lpstr>
      <vt:lpstr>'Umsatz März'!Steuer</vt:lpstr>
      <vt:lpstr>'Umsatz Q1'!Steuer</vt:lpstr>
      <vt:lpstr>Steuer</vt:lpstr>
      <vt:lpstr>WildeMarkierung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Lorenz Hölscher</dc:creator>
  <cp:lastModifiedBy>Windows User</cp:lastModifiedBy>
  <cp:lastPrinted>2018-09-14T07:01:46Z</cp:lastPrinted>
  <dcterms:created xsi:type="dcterms:W3CDTF">2018-09-11T14:07:58Z</dcterms:created>
  <dcterms:modified xsi:type="dcterms:W3CDTF">2018-09-17T06:55:06Z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0x0101008172EE9B573FC646ADE58F27DCDF3FBD</vt:lpwstr>
  </property>
</Properties>
</file>