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8915" windowHeight="7680" activeTab="2"/>
  </bookViews>
  <sheets>
    <sheet name="Liste" sheetId="6" r:id="rId1"/>
    <sheet name="Trübheitsgrad" sheetId="4" r:id="rId2"/>
    <sheet name="HändlerDaten" sheetId="5" r:id="rId3"/>
    <sheet name="MitarbeiterÜbersicht" sheetId="8" r:id="rId4"/>
  </sheets>
  <definedNames>
    <definedName name="_xlnm._FilterDatabase" localSheetId="0" hidden="1">Liste!$A$6:$Q$606</definedName>
    <definedName name="Händler_Namen" localSheetId="0">Liste!$L$7:$L$1048576</definedName>
    <definedName name="HändlerAdressen">HändlerDaten!$B$3:$E$9</definedName>
    <definedName name="MitarbeiterDaten">MitarbeiterÜbersicht!$B$3:$H$7</definedName>
    <definedName name="MitarbeitNamen">Liste!$C$7:$C$1048576</definedName>
  </definedNames>
  <calcPr calcId="144525"/>
</workbook>
</file>

<file path=xl/calcChain.xml><?xml version="1.0" encoding="utf-8"?>
<calcChain xmlns="http://schemas.openxmlformats.org/spreadsheetml/2006/main">
  <c r="D8" i="6" l="1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7" i="6"/>
  <c r="Q606" i="6"/>
  <c r="Q605" i="6"/>
  <c r="Q604" i="6"/>
  <c r="Q603" i="6"/>
  <c r="Q602" i="6"/>
  <c r="Q601" i="6"/>
  <c r="Q600" i="6"/>
  <c r="Q599" i="6"/>
  <c r="Q598" i="6"/>
  <c r="Q597" i="6"/>
  <c r="Q596" i="6"/>
  <c r="Q595" i="6"/>
  <c r="Q594" i="6"/>
  <c r="Q593" i="6"/>
  <c r="Q592" i="6"/>
  <c r="Q591" i="6"/>
  <c r="Q590" i="6"/>
  <c r="Q589" i="6"/>
  <c r="Q588" i="6"/>
  <c r="Q587" i="6"/>
  <c r="Q586" i="6"/>
  <c r="Q585" i="6"/>
  <c r="Q584" i="6"/>
  <c r="Q583" i="6"/>
  <c r="Q582" i="6"/>
  <c r="Q581" i="6"/>
  <c r="Q580" i="6"/>
  <c r="Q579" i="6"/>
  <c r="Q578" i="6"/>
  <c r="Q577" i="6"/>
  <c r="Q576" i="6"/>
  <c r="Q575" i="6"/>
  <c r="Q574" i="6"/>
  <c r="Q573" i="6"/>
  <c r="Q572" i="6"/>
  <c r="Q571" i="6"/>
  <c r="Q570" i="6"/>
  <c r="Q569" i="6"/>
  <c r="Q568" i="6"/>
  <c r="Q567" i="6"/>
  <c r="Q566" i="6"/>
  <c r="Q565" i="6"/>
  <c r="Q564" i="6"/>
  <c r="Q563" i="6"/>
  <c r="Q562" i="6"/>
  <c r="Q561" i="6"/>
  <c r="Q560" i="6"/>
  <c r="Q559" i="6"/>
  <c r="Q558" i="6"/>
  <c r="Q557" i="6"/>
  <c r="Q556" i="6"/>
  <c r="Q555" i="6"/>
  <c r="Q554" i="6"/>
  <c r="Q553" i="6"/>
  <c r="Q552" i="6"/>
  <c r="Q551" i="6"/>
  <c r="Q550" i="6"/>
  <c r="Q549" i="6"/>
  <c r="Q548" i="6"/>
  <c r="Q547" i="6"/>
  <c r="Q546" i="6"/>
  <c r="Q545" i="6"/>
  <c r="Q544" i="6"/>
  <c r="Q543" i="6"/>
  <c r="Q542" i="6"/>
  <c r="Q541" i="6"/>
  <c r="Q540" i="6"/>
  <c r="Q539" i="6"/>
  <c r="Q538" i="6"/>
  <c r="Q537" i="6"/>
  <c r="Q536" i="6"/>
  <c r="Q535" i="6"/>
  <c r="Q534" i="6"/>
  <c r="Q533" i="6"/>
  <c r="Q532" i="6"/>
  <c r="Q531" i="6"/>
  <c r="Q530" i="6"/>
  <c r="Q529" i="6"/>
  <c r="Q528" i="6"/>
  <c r="Q527" i="6"/>
  <c r="Q526" i="6"/>
  <c r="Q525" i="6"/>
  <c r="Q524" i="6"/>
  <c r="Q523" i="6"/>
  <c r="Q522" i="6"/>
  <c r="Q521" i="6"/>
  <c r="Q520" i="6"/>
  <c r="Q519" i="6"/>
  <c r="Q518" i="6"/>
  <c r="Q517" i="6"/>
  <c r="Q516" i="6"/>
  <c r="Q515" i="6"/>
  <c r="Q514" i="6"/>
  <c r="Q513" i="6"/>
  <c r="Q512" i="6"/>
  <c r="Q511" i="6"/>
  <c r="Q510" i="6"/>
  <c r="Q509" i="6"/>
  <c r="Q508" i="6"/>
  <c r="Q507" i="6"/>
  <c r="Q506" i="6"/>
  <c r="Q505" i="6"/>
  <c r="Q504" i="6"/>
  <c r="Q503" i="6"/>
  <c r="Q502" i="6"/>
  <c r="Q501" i="6"/>
  <c r="Q500" i="6"/>
  <c r="Q499" i="6"/>
  <c r="Q498" i="6"/>
  <c r="Q497" i="6"/>
  <c r="Q496" i="6"/>
  <c r="Q495" i="6"/>
  <c r="Q494" i="6"/>
  <c r="Q493" i="6"/>
  <c r="Q492" i="6"/>
  <c r="Q491" i="6"/>
  <c r="Q490" i="6"/>
  <c r="Q489" i="6"/>
  <c r="Q488" i="6"/>
  <c r="Q487" i="6"/>
  <c r="Q486" i="6"/>
  <c r="Q485" i="6"/>
  <c r="Q484" i="6"/>
  <c r="Q483" i="6"/>
  <c r="Q482" i="6"/>
  <c r="Q481" i="6"/>
  <c r="Q480" i="6"/>
  <c r="Q479" i="6"/>
  <c r="Q478" i="6"/>
  <c r="Q477" i="6"/>
  <c r="Q476" i="6"/>
  <c r="Q475" i="6"/>
  <c r="Q474" i="6"/>
  <c r="Q473" i="6"/>
  <c r="Q472" i="6"/>
  <c r="Q471" i="6"/>
  <c r="Q470" i="6"/>
  <c r="Q469" i="6"/>
  <c r="Q468" i="6"/>
  <c r="Q467" i="6"/>
  <c r="Q466" i="6"/>
  <c r="Q465" i="6"/>
  <c r="Q464" i="6"/>
  <c r="Q463" i="6"/>
  <c r="Q462" i="6"/>
  <c r="Q461" i="6"/>
  <c r="Q460" i="6"/>
  <c r="Q459" i="6"/>
  <c r="Q458" i="6"/>
  <c r="Q457" i="6"/>
  <c r="Q456" i="6"/>
  <c r="Q455" i="6"/>
  <c r="Q454" i="6"/>
  <c r="Q453" i="6"/>
  <c r="Q452" i="6"/>
  <c r="Q451" i="6"/>
  <c r="Q450" i="6"/>
  <c r="Q449" i="6"/>
  <c r="Q448" i="6"/>
  <c r="Q447" i="6"/>
  <c r="Q446" i="6"/>
  <c r="Q445" i="6"/>
  <c r="Q444" i="6"/>
  <c r="Q443" i="6"/>
  <c r="Q442" i="6"/>
  <c r="Q441" i="6"/>
  <c r="Q440" i="6"/>
  <c r="Q439" i="6"/>
  <c r="Q438" i="6"/>
  <c r="Q437" i="6"/>
  <c r="Q436" i="6"/>
  <c r="Q435" i="6"/>
  <c r="Q434" i="6"/>
  <c r="Q433" i="6"/>
  <c r="Q432" i="6"/>
  <c r="Q431" i="6"/>
  <c r="Q430" i="6"/>
  <c r="Q429" i="6"/>
  <c r="Q428" i="6"/>
  <c r="Q427" i="6"/>
  <c r="Q426" i="6"/>
  <c r="Q425" i="6"/>
  <c r="Q424" i="6"/>
  <c r="Q423" i="6"/>
  <c r="Q422" i="6"/>
  <c r="Q421" i="6"/>
  <c r="Q420" i="6"/>
  <c r="Q419" i="6"/>
  <c r="Q418" i="6"/>
  <c r="Q417" i="6"/>
  <c r="Q416" i="6"/>
  <c r="Q415" i="6"/>
  <c r="Q414" i="6"/>
  <c r="Q413" i="6"/>
  <c r="Q412" i="6"/>
  <c r="Q411" i="6"/>
  <c r="Q410" i="6"/>
  <c r="Q409" i="6"/>
  <c r="Q408" i="6"/>
  <c r="Q407" i="6"/>
  <c r="Q406" i="6"/>
  <c r="Q405" i="6"/>
  <c r="Q404" i="6"/>
  <c r="Q403" i="6"/>
  <c r="Q402" i="6"/>
  <c r="Q401" i="6"/>
  <c r="Q400" i="6"/>
  <c r="Q399" i="6"/>
  <c r="Q398" i="6"/>
  <c r="Q397" i="6"/>
  <c r="Q396" i="6"/>
  <c r="Q395" i="6"/>
  <c r="Q394" i="6"/>
  <c r="Q393" i="6"/>
  <c r="Q392" i="6"/>
  <c r="Q391" i="6"/>
  <c r="Q390" i="6"/>
  <c r="Q389" i="6"/>
  <c r="Q388" i="6"/>
  <c r="Q387" i="6"/>
  <c r="Q386" i="6"/>
  <c r="Q385" i="6"/>
  <c r="Q384" i="6"/>
  <c r="Q383" i="6"/>
  <c r="Q382" i="6"/>
  <c r="Q381" i="6"/>
  <c r="Q380" i="6"/>
  <c r="Q379" i="6"/>
  <c r="Q378" i="6"/>
  <c r="Q377" i="6"/>
  <c r="Q376" i="6"/>
  <c r="Q375" i="6"/>
  <c r="Q374" i="6"/>
  <c r="Q373" i="6"/>
  <c r="Q372" i="6"/>
  <c r="Q371" i="6"/>
  <c r="Q370" i="6"/>
  <c r="Q369" i="6"/>
  <c r="Q368" i="6"/>
  <c r="Q367" i="6"/>
  <c r="Q366" i="6"/>
  <c r="Q365" i="6"/>
  <c r="Q364" i="6"/>
  <c r="Q363" i="6"/>
  <c r="Q362" i="6"/>
  <c r="Q361" i="6"/>
  <c r="Q360" i="6"/>
  <c r="Q359" i="6"/>
  <c r="Q358" i="6"/>
  <c r="Q357" i="6"/>
  <c r="Q356" i="6"/>
  <c r="Q355" i="6"/>
  <c r="Q354" i="6"/>
  <c r="Q353" i="6"/>
  <c r="Q352" i="6"/>
  <c r="Q351" i="6"/>
  <c r="Q350" i="6"/>
  <c r="Q349" i="6"/>
  <c r="Q348" i="6"/>
  <c r="Q347" i="6"/>
  <c r="Q346" i="6"/>
  <c r="Q345" i="6"/>
  <c r="Q344" i="6"/>
  <c r="Q343" i="6"/>
  <c r="Q342" i="6"/>
  <c r="Q341" i="6"/>
  <c r="Q340" i="6"/>
  <c r="Q339" i="6"/>
  <c r="Q338" i="6"/>
  <c r="Q337" i="6"/>
  <c r="Q336" i="6"/>
  <c r="Q335" i="6"/>
  <c r="Q334" i="6"/>
  <c r="Q333" i="6"/>
  <c r="Q332" i="6"/>
  <c r="Q331" i="6"/>
  <c r="Q330" i="6"/>
  <c r="Q329" i="6"/>
  <c r="Q328" i="6"/>
  <c r="Q327" i="6"/>
  <c r="Q326" i="6"/>
  <c r="Q325" i="6"/>
  <c r="Q324" i="6"/>
  <c r="Q323" i="6"/>
  <c r="Q322" i="6"/>
  <c r="Q321" i="6"/>
  <c r="Q320" i="6"/>
  <c r="Q319" i="6"/>
  <c r="Q318" i="6"/>
  <c r="Q317" i="6"/>
  <c r="Q316" i="6"/>
  <c r="Q315" i="6"/>
  <c r="Q314" i="6"/>
  <c r="Q313" i="6"/>
  <c r="Q312" i="6"/>
  <c r="Q311" i="6"/>
  <c r="Q310" i="6"/>
  <c r="Q309" i="6"/>
  <c r="Q308" i="6"/>
  <c r="Q307" i="6"/>
  <c r="Q306" i="6"/>
  <c r="Q305" i="6"/>
  <c r="Q304" i="6"/>
  <c r="Q303" i="6"/>
  <c r="Q302" i="6"/>
  <c r="Q301" i="6"/>
  <c r="Q300" i="6"/>
  <c r="Q299" i="6"/>
  <c r="Q298" i="6"/>
  <c r="Q297" i="6"/>
  <c r="Q296" i="6"/>
  <c r="Q295" i="6"/>
  <c r="Q294" i="6"/>
  <c r="Q293" i="6"/>
  <c r="Q292" i="6"/>
  <c r="Q291" i="6"/>
  <c r="Q290" i="6"/>
  <c r="Q289" i="6"/>
  <c r="Q288" i="6"/>
  <c r="Q287" i="6"/>
  <c r="Q286" i="6"/>
  <c r="Q285" i="6"/>
  <c r="Q284" i="6"/>
  <c r="Q283" i="6"/>
  <c r="Q282" i="6"/>
  <c r="Q281" i="6"/>
  <c r="Q280" i="6"/>
  <c r="Q279" i="6"/>
  <c r="Q278" i="6"/>
  <c r="Q277" i="6"/>
  <c r="Q276" i="6"/>
  <c r="Q275" i="6"/>
  <c r="Q274" i="6"/>
  <c r="Q273" i="6"/>
  <c r="Q272" i="6"/>
  <c r="Q271" i="6"/>
  <c r="Q270" i="6"/>
  <c r="Q269" i="6"/>
  <c r="Q268" i="6"/>
  <c r="Q267" i="6"/>
  <c r="Q266" i="6"/>
  <c r="Q265" i="6"/>
  <c r="Q264" i="6"/>
  <c r="Q263" i="6"/>
  <c r="Q262" i="6"/>
  <c r="Q261" i="6"/>
  <c r="Q260" i="6"/>
  <c r="Q259" i="6"/>
  <c r="Q258" i="6"/>
  <c r="Q257" i="6"/>
  <c r="Q256" i="6"/>
  <c r="Q255" i="6"/>
  <c r="Q254" i="6"/>
  <c r="Q253" i="6"/>
  <c r="Q252" i="6"/>
  <c r="Q251" i="6"/>
  <c r="Q250" i="6"/>
  <c r="Q249" i="6"/>
  <c r="Q248" i="6"/>
  <c r="Q247" i="6"/>
  <c r="Q246" i="6"/>
  <c r="Q245" i="6"/>
  <c r="Q244" i="6"/>
  <c r="Q243" i="6"/>
  <c r="Q242" i="6"/>
  <c r="Q241" i="6"/>
  <c r="Q240" i="6"/>
  <c r="Q239" i="6"/>
  <c r="Q238" i="6"/>
  <c r="Q237" i="6"/>
  <c r="Q236" i="6"/>
  <c r="Q235" i="6"/>
  <c r="Q234" i="6"/>
  <c r="Q233" i="6"/>
  <c r="Q232" i="6"/>
  <c r="Q231" i="6"/>
  <c r="Q230" i="6"/>
  <c r="Q229" i="6"/>
  <c r="Q228" i="6"/>
  <c r="Q227" i="6"/>
  <c r="Q226" i="6"/>
  <c r="Q225" i="6"/>
  <c r="Q224" i="6"/>
  <c r="Q223" i="6"/>
  <c r="Q222" i="6"/>
  <c r="Q221" i="6"/>
  <c r="Q220" i="6"/>
  <c r="Q219" i="6"/>
  <c r="Q218" i="6"/>
  <c r="Q217" i="6"/>
  <c r="Q216" i="6"/>
  <c r="Q215" i="6"/>
  <c r="Q214" i="6"/>
  <c r="Q213" i="6"/>
  <c r="Q212" i="6"/>
  <c r="Q211" i="6"/>
  <c r="Q210" i="6"/>
  <c r="Q209" i="6"/>
  <c r="Q208" i="6"/>
  <c r="Q207" i="6"/>
  <c r="Q206" i="6"/>
  <c r="Q205" i="6"/>
  <c r="Q204" i="6"/>
  <c r="Q203" i="6"/>
  <c r="Q202" i="6"/>
  <c r="Q201" i="6"/>
  <c r="Q200" i="6"/>
  <c r="Q199" i="6"/>
  <c r="Q198" i="6"/>
  <c r="Q197" i="6"/>
  <c r="Q196" i="6"/>
  <c r="Q195" i="6"/>
  <c r="Q194" i="6"/>
  <c r="Q193" i="6"/>
  <c r="Q192" i="6"/>
  <c r="Q191" i="6"/>
  <c r="Q190" i="6"/>
  <c r="Q189" i="6"/>
  <c r="Q188" i="6"/>
  <c r="Q187" i="6"/>
  <c r="Q186" i="6"/>
  <c r="Q185" i="6"/>
  <c r="Q184" i="6"/>
  <c r="Q183" i="6"/>
  <c r="Q182" i="6"/>
  <c r="Q181" i="6"/>
  <c r="Q180" i="6"/>
  <c r="Q179" i="6"/>
  <c r="Q178" i="6"/>
  <c r="Q177" i="6"/>
  <c r="Q176" i="6"/>
  <c r="Q175" i="6"/>
  <c r="Q174" i="6"/>
  <c r="Q173" i="6"/>
  <c r="Q172" i="6"/>
  <c r="Q171" i="6"/>
  <c r="Q170" i="6"/>
  <c r="Q169" i="6"/>
  <c r="Q168" i="6"/>
  <c r="Q167" i="6"/>
  <c r="Q166" i="6"/>
  <c r="Q165" i="6"/>
  <c r="Q164" i="6"/>
  <c r="Q163" i="6"/>
  <c r="Q162" i="6"/>
  <c r="Q161" i="6"/>
  <c r="Q160" i="6"/>
  <c r="Q159" i="6"/>
  <c r="Q158" i="6"/>
  <c r="Q157" i="6"/>
  <c r="Q156" i="6"/>
  <c r="Q155" i="6"/>
  <c r="Q154" i="6"/>
  <c r="Q153" i="6"/>
  <c r="Q152" i="6"/>
  <c r="Q151" i="6"/>
  <c r="Q150" i="6"/>
  <c r="Q149" i="6"/>
  <c r="Q148" i="6"/>
  <c r="Q147" i="6"/>
  <c r="Q146" i="6"/>
  <c r="Q145" i="6"/>
  <c r="Q144" i="6"/>
  <c r="Q143" i="6"/>
  <c r="Q142" i="6"/>
  <c r="Q141" i="6"/>
  <c r="Q140" i="6"/>
  <c r="Q139" i="6"/>
  <c r="Q138" i="6"/>
  <c r="Q137" i="6"/>
  <c r="Q136" i="6"/>
  <c r="Q135" i="6"/>
  <c r="Q134" i="6"/>
  <c r="Q133" i="6"/>
  <c r="Q132" i="6"/>
  <c r="Q131" i="6"/>
  <c r="Q130" i="6"/>
  <c r="Q129" i="6"/>
  <c r="Q128" i="6"/>
  <c r="Q127" i="6"/>
  <c r="Q126" i="6"/>
  <c r="Q125" i="6"/>
  <c r="Q124" i="6"/>
  <c r="Q123" i="6"/>
  <c r="Q122" i="6"/>
  <c r="Q121" i="6"/>
  <c r="Q120" i="6"/>
  <c r="Q119" i="6"/>
  <c r="Q118" i="6"/>
  <c r="Q117" i="6"/>
  <c r="Q116" i="6"/>
  <c r="Q115" i="6"/>
  <c r="Q114" i="6"/>
  <c r="Q113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P541" i="6"/>
  <c r="P542" i="6"/>
  <c r="P543" i="6"/>
  <c r="P544" i="6"/>
  <c r="P545" i="6"/>
  <c r="P546" i="6"/>
  <c r="P547" i="6"/>
  <c r="P548" i="6"/>
  <c r="P549" i="6"/>
  <c r="P550" i="6"/>
  <c r="P551" i="6"/>
  <c r="P552" i="6"/>
  <c r="P553" i="6"/>
  <c r="P554" i="6"/>
  <c r="P555" i="6"/>
  <c r="P556" i="6"/>
  <c r="P557" i="6"/>
  <c r="P558" i="6"/>
  <c r="P559" i="6"/>
  <c r="P560" i="6"/>
  <c r="P561" i="6"/>
  <c r="P562" i="6"/>
  <c r="P563" i="6"/>
  <c r="P564" i="6"/>
  <c r="P565" i="6"/>
  <c r="P566" i="6"/>
  <c r="P567" i="6"/>
  <c r="P568" i="6"/>
  <c r="P569" i="6"/>
  <c r="P570" i="6"/>
  <c r="P571" i="6"/>
  <c r="P572" i="6"/>
  <c r="P573" i="6"/>
  <c r="P574" i="6"/>
  <c r="P575" i="6"/>
  <c r="P576" i="6"/>
  <c r="P577" i="6"/>
  <c r="P578" i="6"/>
  <c r="P579" i="6"/>
  <c r="P580" i="6"/>
  <c r="P581" i="6"/>
  <c r="P582" i="6"/>
  <c r="P583" i="6"/>
  <c r="P584" i="6"/>
  <c r="P585" i="6"/>
  <c r="P586" i="6"/>
  <c r="P587" i="6"/>
  <c r="P588" i="6"/>
  <c r="P589" i="6"/>
  <c r="P590" i="6"/>
  <c r="P591" i="6"/>
  <c r="P592" i="6"/>
  <c r="P593" i="6"/>
  <c r="P594" i="6"/>
  <c r="P595" i="6"/>
  <c r="P596" i="6"/>
  <c r="P597" i="6"/>
  <c r="P598" i="6"/>
  <c r="P599" i="6"/>
  <c r="P600" i="6"/>
  <c r="P601" i="6"/>
  <c r="P602" i="6"/>
  <c r="P603" i="6"/>
  <c r="P604" i="6"/>
  <c r="P605" i="6"/>
  <c r="P606" i="6"/>
  <c r="P7" i="6"/>
  <c r="O8" i="6" l="1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1" i="6"/>
  <c r="O392" i="6"/>
  <c r="O393" i="6"/>
  <c r="O394" i="6"/>
  <c r="O395" i="6"/>
  <c r="O396" i="6"/>
  <c r="O397" i="6"/>
  <c r="O398" i="6"/>
  <c r="O399" i="6"/>
  <c r="O400" i="6"/>
  <c r="O401" i="6"/>
  <c r="O402" i="6"/>
  <c r="O403" i="6"/>
  <c r="O404" i="6"/>
  <c r="O405" i="6"/>
  <c r="O406" i="6"/>
  <c r="O407" i="6"/>
  <c r="O408" i="6"/>
  <c r="O409" i="6"/>
  <c r="O410" i="6"/>
  <c r="O411" i="6"/>
  <c r="O41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O453" i="6"/>
  <c r="O454" i="6"/>
  <c r="O455" i="6"/>
  <c r="O456" i="6"/>
  <c r="O457" i="6"/>
  <c r="O458" i="6"/>
  <c r="O459" i="6"/>
  <c r="O460" i="6"/>
  <c r="O461" i="6"/>
  <c r="O462" i="6"/>
  <c r="O463" i="6"/>
  <c r="O464" i="6"/>
  <c r="O465" i="6"/>
  <c r="O466" i="6"/>
  <c r="O467" i="6"/>
  <c r="O468" i="6"/>
  <c r="O469" i="6"/>
  <c r="O470" i="6"/>
  <c r="O471" i="6"/>
  <c r="O472" i="6"/>
  <c r="O473" i="6"/>
  <c r="O474" i="6"/>
  <c r="O475" i="6"/>
  <c r="O476" i="6"/>
  <c r="O477" i="6"/>
  <c r="O478" i="6"/>
  <c r="O479" i="6"/>
  <c r="O480" i="6"/>
  <c r="O481" i="6"/>
  <c r="O482" i="6"/>
  <c r="O483" i="6"/>
  <c r="O484" i="6"/>
  <c r="O485" i="6"/>
  <c r="O486" i="6"/>
  <c r="O487" i="6"/>
  <c r="O488" i="6"/>
  <c r="O489" i="6"/>
  <c r="O490" i="6"/>
  <c r="O491" i="6"/>
  <c r="O492" i="6"/>
  <c r="O493" i="6"/>
  <c r="O494" i="6"/>
  <c r="O495" i="6"/>
  <c r="O496" i="6"/>
  <c r="O497" i="6"/>
  <c r="O498" i="6"/>
  <c r="O499" i="6"/>
  <c r="O500" i="6"/>
  <c r="O501" i="6"/>
  <c r="O502" i="6"/>
  <c r="O503" i="6"/>
  <c r="O504" i="6"/>
  <c r="O505" i="6"/>
  <c r="O506" i="6"/>
  <c r="O507" i="6"/>
  <c r="O508" i="6"/>
  <c r="O509" i="6"/>
  <c r="O510" i="6"/>
  <c r="O511" i="6"/>
  <c r="O512" i="6"/>
  <c r="O513" i="6"/>
  <c r="O514" i="6"/>
  <c r="O515" i="6"/>
  <c r="O516" i="6"/>
  <c r="O517" i="6"/>
  <c r="O518" i="6"/>
  <c r="O519" i="6"/>
  <c r="O520" i="6"/>
  <c r="O521" i="6"/>
  <c r="O522" i="6"/>
  <c r="O523" i="6"/>
  <c r="O524" i="6"/>
  <c r="O525" i="6"/>
  <c r="O526" i="6"/>
  <c r="O527" i="6"/>
  <c r="O528" i="6"/>
  <c r="O529" i="6"/>
  <c r="O530" i="6"/>
  <c r="O531" i="6"/>
  <c r="O532" i="6"/>
  <c r="O533" i="6"/>
  <c r="O534" i="6"/>
  <c r="O535" i="6"/>
  <c r="O536" i="6"/>
  <c r="O537" i="6"/>
  <c r="O538" i="6"/>
  <c r="O539" i="6"/>
  <c r="O540" i="6"/>
  <c r="O541" i="6"/>
  <c r="O542" i="6"/>
  <c r="O543" i="6"/>
  <c r="O544" i="6"/>
  <c r="O545" i="6"/>
  <c r="O546" i="6"/>
  <c r="O547" i="6"/>
  <c r="O548" i="6"/>
  <c r="O549" i="6"/>
  <c r="O550" i="6"/>
  <c r="O551" i="6"/>
  <c r="O552" i="6"/>
  <c r="O553" i="6"/>
  <c r="O554" i="6"/>
  <c r="O555" i="6"/>
  <c r="O556" i="6"/>
  <c r="O557" i="6"/>
  <c r="O558" i="6"/>
  <c r="O559" i="6"/>
  <c r="O560" i="6"/>
  <c r="O561" i="6"/>
  <c r="O562" i="6"/>
  <c r="O563" i="6"/>
  <c r="O564" i="6"/>
  <c r="O565" i="6"/>
  <c r="O566" i="6"/>
  <c r="O567" i="6"/>
  <c r="O568" i="6"/>
  <c r="O569" i="6"/>
  <c r="O570" i="6"/>
  <c r="O571" i="6"/>
  <c r="O572" i="6"/>
  <c r="O573" i="6"/>
  <c r="O574" i="6"/>
  <c r="O575" i="6"/>
  <c r="O576" i="6"/>
  <c r="O577" i="6"/>
  <c r="O578" i="6"/>
  <c r="O579" i="6"/>
  <c r="O580" i="6"/>
  <c r="O581" i="6"/>
  <c r="O582" i="6"/>
  <c r="O583" i="6"/>
  <c r="O584" i="6"/>
  <c r="O585" i="6"/>
  <c r="O586" i="6"/>
  <c r="O587" i="6"/>
  <c r="O588" i="6"/>
  <c r="O589" i="6"/>
  <c r="O590" i="6"/>
  <c r="O591" i="6"/>
  <c r="O592" i="6"/>
  <c r="O593" i="6"/>
  <c r="O594" i="6"/>
  <c r="O595" i="6"/>
  <c r="O596" i="6"/>
  <c r="O597" i="6"/>
  <c r="O598" i="6"/>
  <c r="O599" i="6"/>
  <c r="O600" i="6"/>
  <c r="O601" i="6"/>
  <c r="O602" i="6"/>
  <c r="O603" i="6"/>
  <c r="O604" i="6"/>
  <c r="O605" i="6"/>
  <c r="O606" i="6"/>
  <c r="O7" i="6"/>
  <c r="N9" i="6"/>
  <c r="N14" i="6"/>
  <c r="N17" i="6"/>
  <c r="N22" i="6"/>
  <c r="N25" i="6"/>
  <c r="N29" i="6"/>
  <c r="N30" i="6"/>
  <c r="N33" i="6"/>
  <c r="N38" i="6"/>
  <c r="N41" i="6"/>
  <c r="N46" i="6"/>
  <c r="N49" i="6"/>
  <c r="N53" i="6"/>
  <c r="N54" i="6"/>
  <c r="N57" i="6"/>
  <c r="N61" i="6"/>
  <c r="N62" i="6"/>
  <c r="N65" i="6"/>
  <c r="N69" i="6"/>
  <c r="N70" i="6"/>
  <c r="N73" i="6"/>
  <c r="N78" i="6"/>
  <c r="N81" i="6"/>
  <c r="N86" i="6"/>
  <c r="N89" i="6"/>
  <c r="N91" i="6"/>
  <c r="N94" i="6"/>
  <c r="N97" i="6"/>
  <c r="N102" i="6"/>
  <c r="N105" i="6"/>
  <c r="N107" i="6"/>
  <c r="N110" i="6"/>
  <c r="N113" i="6"/>
  <c r="N118" i="6"/>
  <c r="N121" i="6"/>
  <c r="N123" i="6"/>
  <c r="N126" i="6"/>
  <c r="N129" i="6"/>
  <c r="N134" i="6"/>
  <c r="N137" i="6"/>
  <c r="N139" i="6"/>
  <c r="N142" i="6"/>
  <c r="N145" i="6"/>
  <c r="N150" i="6"/>
  <c r="N153" i="6"/>
  <c r="N155" i="6"/>
  <c r="N158" i="6"/>
  <c r="N161" i="6"/>
  <c r="N166" i="6"/>
  <c r="N169" i="6"/>
  <c r="N171" i="6"/>
  <c r="N174" i="6"/>
  <c r="N177" i="6"/>
  <c r="N182" i="6"/>
  <c r="N185" i="6"/>
  <c r="N187" i="6"/>
  <c r="N190" i="6"/>
  <c r="N193" i="6"/>
  <c r="N198" i="6"/>
  <c r="N201" i="6"/>
  <c r="N203" i="6"/>
  <c r="N206" i="6"/>
  <c r="N209" i="6"/>
  <c r="N214" i="6"/>
  <c r="N217" i="6"/>
  <c r="N219" i="6"/>
  <c r="N222" i="6"/>
  <c r="N225" i="6"/>
  <c r="N230" i="6"/>
  <c r="N233" i="6"/>
  <c r="N235" i="6"/>
  <c r="N238" i="6"/>
  <c r="N241" i="6"/>
  <c r="N246" i="6"/>
  <c r="N249" i="6"/>
  <c r="N251" i="6"/>
  <c r="N254" i="6"/>
  <c r="N257" i="6"/>
  <c r="N262" i="6"/>
  <c r="N265" i="6"/>
  <c r="N267" i="6"/>
  <c r="N270" i="6"/>
  <c r="N273" i="6"/>
  <c r="N278" i="6"/>
  <c r="N281" i="6"/>
  <c r="N283" i="6"/>
  <c r="N286" i="6"/>
  <c r="N289" i="6"/>
  <c r="N294" i="6"/>
  <c r="N297" i="6"/>
  <c r="N299" i="6"/>
  <c r="N302" i="6"/>
  <c r="N305" i="6"/>
  <c r="N310" i="6"/>
  <c r="N313" i="6"/>
  <c r="N315" i="6"/>
  <c r="N318" i="6"/>
  <c r="N321" i="6"/>
  <c r="N326" i="6"/>
  <c r="N329" i="6"/>
  <c r="N331" i="6"/>
  <c r="N334" i="6"/>
  <c r="N337" i="6"/>
  <c r="N342" i="6"/>
  <c r="N345" i="6"/>
  <c r="N347" i="6"/>
  <c r="N350" i="6"/>
  <c r="N353" i="6"/>
  <c r="N358" i="6"/>
  <c r="N361" i="6"/>
  <c r="N363" i="6"/>
  <c r="N366" i="6"/>
  <c r="N369" i="6"/>
  <c r="N374" i="6"/>
  <c r="N377" i="6"/>
  <c r="N379" i="6"/>
  <c r="N382" i="6"/>
  <c r="N385" i="6"/>
  <c r="N390" i="6"/>
  <c r="N393" i="6"/>
  <c r="N395" i="6"/>
  <c r="N398" i="6"/>
  <c r="N401" i="6"/>
  <c r="N406" i="6"/>
  <c r="N409" i="6"/>
  <c r="N411" i="6"/>
  <c r="N414" i="6"/>
  <c r="N417" i="6"/>
  <c r="N422" i="6"/>
  <c r="N425" i="6"/>
  <c r="N427" i="6"/>
  <c r="N430" i="6"/>
  <c r="N433" i="6"/>
  <c r="N438" i="6"/>
  <c r="N441" i="6"/>
  <c r="N443" i="6"/>
  <c r="N446" i="6"/>
  <c r="N449" i="6"/>
  <c r="N454" i="6"/>
  <c r="N457" i="6"/>
  <c r="N459" i="6"/>
  <c r="N462" i="6"/>
  <c r="N465" i="6"/>
  <c r="N470" i="6"/>
  <c r="N473" i="6"/>
  <c r="N475" i="6"/>
  <c r="N478" i="6"/>
  <c r="N481" i="6"/>
  <c r="N486" i="6"/>
  <c r="N489" i="6"/>
  <c r="N491" i="6"/>
  <c r="N494" i="6"/>
  <c r="N497" i="6"/>
  <c r="N502" i="6"/>
  <c r="N505" i="6"/>
  <c r="N507" i="6"/>
  <c r="N510" i="6"/>
  <c r="N513" i="6"/>
  <c r="N518" i="6"/>
  <c r="N521" i="6"/>
  <c r="N523" i="6"/>
  <c r="N526" i="6"/>
  <c r="N529" i="6"/>
  <c r="N534" i="6"/>
  <c r="N537" i="6"/>
  <c r="N539" i="6"/>
  <c r="N542" i="6"/>
  <c r="N545" i="6"/>
  <c r="N550" i="6"/>
  <c r="N553" i="6"/>
  <c r="N555" i="6"/>
  <c r="N558" i="6"/>
  <c r="N561" i="6"/>
  <c r="N566" i="6"/>
  <c r="N569" i="6"/>
  <c r="N571" i="6"/>
  <c r="N574" i="6"/>
  <c r="N577" i="6"/>
  <c r="N582" i="6"/>
  <c r="N585" i="6"/>
  <c r="N587" i="6"/>
  <c r="N590" i="6"/>
  <c r="N593" i="6"/>
  <c r="N598" i="6"/>
  <c r="N601" i="6"/>
  <c r="N603" i="6"/>
  <c r="H4" i="6"/>
  <c r="I4" i="6"/>
  <c r="M606" i="6"/>
  <c r="M8" i="6"/>
  <c r="N8" i="6" s="1"/>
  <c r="M9" i="6"/>
  <c r="M10" i="6"/>
  <c r="N10" i="6" s="1"/>
  <c r="M11" i="6"/>
  <c r="N11" i="6" s="1"/>
  <c r="M12" i="6"/>
  <c r="N12" i="6" s="1"/>
  <c r="M13" i="6"/>
  <c r="N13" i="6" s="1"/>
  <c r="M14" i="6"/>
  <c r="M15" i="6"/>
  <c r="N15" i="6" s="1"/>
  <c r="M16" i="6"/>
  <c r="N16" i="6" s="1"/>
  <c r="M17" i="6"/>
  <c r="M18" i="6"/>
  <c r="N18" i="6" s="1"/>
  <c r="M19" i="6"/>
  <c r="N19" i="6" s="1"/>
  <c r="M20" i="6"/>
  <c r="N20" i="6" s="1"/>
  <c r="M21" i="6"/>
  <c r="N21" i="6" s="1"/>
  <c r="M22" i="6"/>
  <c r="M23" i="6"/>
  <c r="N23" i="6" s="1"/>
  <c r="M24" i="6"/>
  <c r="N24" i="6" s="1"/>
  <c r="M25" i="6"/>
  <c r="M26" i="6"/>
  <c r="N26" i="6" s="1"/>
  <c r="M27" i="6"/>
  <c r="N27" i="6" s="1"/>
  <c r="M28" i="6"/>
  <c r="N28" i="6" s="1"/>
  <c r="M29" i="6"/>
  <c r="M30" i="6"/>
  <c r="M31" i="6"/>
  <c r="N31" i="6" s="1"/>
  <c r="M32" i="6"/>
  <c r="N32" i="6" s="1"/>
  <c r="M33" i="6"/>
  <c r="M34" i="6"/>
  <c r="N34" i="6" s="1"/>
  <c r="M35" i="6"/>
  <c r="N35" i="6" s="1"/>
  <c r="M36" i="6"/>
  <c r="N36" i="6" s="1"/>
  <c r="M37" i="6"/>
  <c r="N37" i="6" s="1"/>
  <c r="M38" i="6"/>
  <c r="M39" i="6"/>
  <c r="N39" i="6" s="1"/>
  <c r="M40" i="6"/>
  <c r="N40" i="6" s="1"/>
  <c r="M41" i="6"/>
  <c r="M42" i="6"/>
  <c r="N42" i="6" s="1"/>
  <c r="M43" i="6"/>
  <c r="N43" i="6" s="1"/>
  <c r="M44" i="6"/>
  <c r="N44" i="6" s="1"/>
  <c r="M45" i="6"/>
  <c r="N45" i="6" s="1"/>
  <c r="M46" i="6"/>
  <c r="M47" i="6"/>
  <c r="N47" i="6" s="1"/>
  <c r="M48" i="6"/>
  <c r="N48" i="6" s="1"/>
  <c r="M49" i="6"/>
  <c r="M50" i="6"/>
  <c r="N50" i="6" s="1"/>
  <c r="M51" i="6"/>
  <c r="N51" i="6" s="1"/>
  <c r="M52" i="6"/>
  <c r="N52" i="6" s="1"/>
  <c r="M53" i="6"/>
  <c r="M54" i="6"/>
  <c r="M55" i="6"/>
  <c r="N55" i="6" s="1"/>
  <c r="M56" i="6"/>
  <c r="N56" i="6" s="1"/>
  <c r="M57" i="6"/>
  <c r="M58" i="6"/>
  <c r="N58" i="6" s="1"/>
  <c r="M59" i="6"/>
  <c r="N59" i="6" s="1"/>
  <c r="M60" i="6"/>
  <c r="N60" i="6" s="1"/>
  <c r="M61" i="6"/>
  <c r="M62" i="6"/>
  <c r="M63" i="6"/>
  <c r="N63" i="6" s="1"/>
  <c r="M64" i="6"/>
  <c r="N64" i="6" s="1"/>
  <c r="M65" i="6"/>
  <c r="M66" i="6"/>
  <c r="N66" i="6" s="1"/>
  <c r="M67" i="6"/>
  <c r="N67" i="6" s="1"/>
  <c r="M68" i="6"/>
  <c r="N68" i="6" s="1"/>
  <c r="M69" i="6"/>
  <c r="M70" i="6"/>
  <c r="M71" i="6"/>
  <c r="N71" i="6" s="1"/>
  <c r="M72" i="6"/>
  <c r="N72" i="6" s="1"/>
  <c r="M73" i="6"/>
  <c r="M74" i="6"/>
  <c r="N74" i="6" s="1"/>
  <c r="M75" i="6"/>
  <c r="N75" i="6" s="1"/>
  <c r="M76" i="6"/>
  <c r="N76" i="6" s="1"/>
  <c r="M77" i="6"/>
  <c r="N77" i="6" s="1"/>
  <c r="M78" i="6"/>
  <c r="M79" i="6"/>
  <c r="N79" i="6" s="1"/>
  <c r="M80" i="6"/>
  <c r="N80" i="6" s="1"/>
  <c r="M81" i="6"/>
  <c r="M82" i="6"/>
  <c r="N82" i="6" s="1"/>
  <c r="M83" i="6"/>
  <c r="N83" i="6" s="1"/>
  <c r="M84" i="6"/>
  <c r="N84" i="6" s="1"/>
  <c r="M85" i="6"/>
  <c r="N85" i="6" s="1"/>
  <c r="M86" i="6"/>
  <c r="M87" i="6"/>
  <c r="N87" i="6" s="1"/>
  <c r="M88" i="6"/>
  <c r="N88" i="6" s="1"/>
  <c r="M89" i="6"/>
  <c r="M90" i="6"/>
  <c r="N90" i="6" s="1"/>
  <c r="M91" i="6"/>
  <c r="M92" i="6"/>
  <c r="N92" i="6" s="1"/>
  <c r="M93" i="6"/>
  <c r="N93" i="6" s="1"/>
  <c r="M94" i="6"/>
  <c r="M95" i="6"/>
  <c r="N95" i="6" s="1"/>
  <c r="M96" i="6"/>
  <c r="N96" i="6" s="1"/>
  <c r="M97" i="6"/>
  <c r="M98" i="6"/>
  <c r="N98" i="6" s="1"/>
  <c r="M99" i="6"/>
  <c r="N99" i="6" s="1"/>
  <c r="M100" i="6"/>
  <c r="N100" i="6" s="1"/>
  <c r="M101" i="6"/>
  <c r="N101" i="6" s="1"/>
  <c r="M102" i="6"/>
  <c r="M103" i="6"/>
  <c r="N103" i="6" s="1"/>
  <c r="M104" i="6"/>
  <c r="N104" i="6" s="1"/>
  <c r="M105" i="6"/>
  <c r="M106" i="6"/>
  <c r="N106" i="6" s="1"/>
  <c r="M107" i="6"/>
  <c r="M108" i="6"/>
  <c r="N108" i="6" s="1"/>
  <c r="M109" i="6"/>
  <c r="N109" i="6" s="1"/>
  <c r="M110" i="6"/>
  <c r="M111" i="6"/>
  <c r="N111" i="6" s="1"/>
  <c r="M112" i="6"/>
  <c r="N112" i="6" s="1"/>
  <c r="M113" i="6"/>
  <c r="M114" i="6"/>
  <c r="N114" i="6" s="1"/>
  <c r="M115" i="6"/>
  <c r="N115" i="6" s="1"/>
  <c r="M116" i="6"/>
  <c r="N116" i="6" s="1"/>
  <c r="M117" i="6"/>
  <c r="N117" i="6" s="1"/>
  <c r="M118" i="6"/>
  <c r="M119" i="6"/>
  <c r="N119" i="6" s="1"/>
  <c r="M120" i="6"/>
  <c r="N120" i="6" s="1"/>
  <c r="M121" i="6"/>
  <c r="M122" i="6"/>
  <c r="N122" i="6" s="1"/>
  <c r="M123" i="6"/>
  <c r="M124" i="6"/>
  <c r="N124" i="6" s="1"/>
  <c r="M125" i="6"/>
  <c r="N125" i="6" s="1"/>
  <c r="M126" i="6"/>
  <c r="M127" i="6"/>
  <c r="N127" i="6" s="1"/>
  <c r="M128" i="6"/>
  <c r="N128" i="6" s="1"/>
  <c r="M129" i="6"/>
  <c r="M130" i="6"/>
  <c r="N130" i="6" s="1"/>
  <c r="M131" i="6"/>
  <c r="N131" i="6" s="1"/>
  <c r="M132" i="6"/>
  <c r="N132" i="6" s="1"/>
  <c r="M133" i="6"/>
  <c r="N133" i="6" s="1"/>
  <c r="M134" i="6"/>
  <c r="M135" i="6"/>
  <c r="N135" i="6" s="1"/>
  <c r="M136" i="6"/>
  <c r="N136" i="6" s="1"/>
  <c r="M137" i="6"/>
  <c r="M138" i="6"/>
  <c r="N138" i="6" s="1"/>
  <c r="M139" i="6"/>
  <c r="M140" i="6"/>
  <c r="N140" i="6" s="1"/>
  <c r="M141" i="6"/>
  <c r="N141" i="6" s="1"/>
  <c r="M142" i="6"/>
  <c r="M143" i="6"/>
  <c r="N143" i="6" s="1"/>
  <c r="M144" i="6"/>
  <c r="N144" i="6" s="1"/>
  <c r="M145" i="6"/>
  <c r="M146" i="6"/>
  <c r="N146" i="6" s="1"/>
  <c r="M147" i="6"/>
  <c r="N147" i="6" s="1"/>
  <c r="M148" i="6"/>
  <c r="N148" i="6" s="1"/>
  <c r="M149" i="6"/>
  <c r="N149" i="6" s="1"/>
  <c r="M150" i="6"/>
  <c r="M151" i="6"/>
  <c r="N151" i="6" s="1"/>
  <c r="M152" i="6"/>
  <c r="N152" i="6" s="1"/>
  <c r="M153" i="6"/>
  <c r="M154" i="6"/>
  <c r="N154" i="6" s="1"/>
  <c r="M155" i="6"/>
  <c r="M156" i="6"/>
  <c r="N156" i="6" s="1"/>
  <c r="M157" i="6"/>
  <c r="N157" i="6" s="1"/>
  <c r="M158" i="6"/>
  <c r="M159" i="6"/>
  <c r="N159" i="6" s="1"/>
  <c r="M160" i="6"/>
  <c r="N160" i="6" s="1"/>
  <c r="M161" i="6"/>
  <c r="M162" i="6"/>
  <c r="N162" i="6" s="1"/>
  <c r="M163" i="6"/>
  <c r="N163" i="6" s="1"/>
  <c r="M164" i="6"/>
  <c r="N164" i="6" s="1"/>
  <c r="M165" i="6"/>
  <c r="N165" i="6" s="1"/>
  <c r="M166" i="6"/>
  <c r="M167" i="6"/>
  <c r="N167" i="6" s="1"/>
  <c r="M168" i="6"/>
  <c r="N168" i="6" s="1"/>
  <c r="M169" i="6"/>
  <c r="M170" i="6"/>
  <c r="N170" i="6" s="1"/>
  <c r="M171" i="6"/>
  <c r="M172" i="6"/>
  <c r="N172" i="6" s="1"/>
  <c r="M173" i="6"/>
  <c r="N173" i="6" s="1"/>
  <c r="M174" i="6"/>
  <c r="M175" i="6"/>
  <c r="N175" i="6" s="1"/>
  <c r="M176" i="6"/>
  <c r="N176" i="6" s="1"/>
  <c r="M177" i="6"/>
  <c r="M178" i="6"/>
  <c r="N178" i="6" s="1"/>
  <c r="M179" i="6"/>
  <c r="N179" i="6" s="1"/>
  <c r="M180" i="6"/>
  <c r="N180" i="6" s="1"/>
  <c r="M181" i="6"/>
  <c r="N181" i="6" s="1"/>
  <c r="M182" i="6"/>
  <c r="M183" i="6"/>
  <c r="N183" i="6" s="1"/>
  <c r="M184" i="6"/>
  <c r="N184" i="6" s="1"/>
  <c r="M185" i="6"/>
  <c r="M186" i="6"/>
  <c r="N186" i="6" s="1"/>
  <c r="M187" i="6"/>
  <c r="M188" i="6"/>
  <c r="N188" i="6" s="1"/>
  <c r="M189" i="6"/>
  <c r="N189" i="6" s="1"/>
  <c r="M190" i="6"/>
  <c r="M191" i="6"/>
  <c r="N191" i="6" s="1"/>
  <c r="M192" i="6"/>
  <c r="N192" i="6" s="1"/>
  <c r="M193" i="6"/>
  <c r="M194" i="6"/>
  <c r="N194" i="6" s="1"/>
  <c r="M195" i="6"/>
  <c r="N195" i="6" s="1"/>
  <c r="M196" i="6"/>
  <c r="N196" i="6" s="1"/>
  <c r="M197" i="6"/>
  <c r="N197" i="6" s="1"/>
  <c r="M198" i="6"/>
  <c r="M199" i="6"/>
  <c r="N199" i="6" s="1"/>
  <c r="M200" i="6"/>
  <c r="N200" i="6" s="1"/>
  <c r="M201" i="6"/>
  <c r="M202" i="6"/>
  <c r="N202" i="6" s="1"/>
  <c r="M203" i="6"/>
  <c r="M204" i="6"/>
  <c r="N204" i="6" s="1"/>
  <c r="M205" i="6"/>
  <c r="N205" i="6" s="1"/>
  <c r="M206" i="6"/>
  <c r="M207" i="6"/>
  <c r="N207" i="6" s="1"/>
  <c r="M208" i="6"/>
  <c r="N208" i="6" s="1"/>
  <c r="M209" i="6"/>
  <c r="M210" i="6"/>
  <c r="N210" i="6" s="1"/>
  <c r="M211" i="6"/>
  <c r="N211" i="6" s="1"/>
  <c r="M212" i="6"/>
  <c r="N212" i="6" s="1"/>
  <c r="M213" i="6"/>
  <c r="N213" i="6" s="1"/>
  <c r="M214" i="6"/>
  <c r="M215" i="6"/>
  <c r="N215" i="6" s="1"/>
  <c r="M216" i="6"/>
  <c r="N216" i="6" s="1"/>
  <c r="M217" i="6"/>
  <c r="M218" i="6"/>
  <c r="N218" i="6" s="1"/>
  <c r="M219" i="6"/>
  <c r="M220" i="6"/>
  <c r="N220" i="6" s="1"/>
  <c r="M221" i="6"/>
  <c r="N221" i="6" s="1"/>
  <c r="M222" i="6"/>
  <c r="M223" i="6"/>
  <c r="N223" i="6" s="1"/>
  <c r="M224" i="6"/>
  <c r="N224" i="6" s="1"/>
  <c r="M225" i="6"/>
  <c r="M226" i="6"/>
  <c r="N226" i="6" s="1"/>
  <c r="M227" i="6"/>
  <c r="N227" i="6" s="1"/>
  <c r="M228" i="6"/>
  <c r="N228" i="6" s="1"/>
  <c r="M229" i="6"/>
  <c r="N229" i="6" s="1"/>
  <c r="M230" i="6"/>
  <c r="M231" i="6"/>
  <c r="N231" i="6" s="1"/>
  <c r="M232" i="6"/>
  <c r="N232" i="6" s="1"/>
  <c r="M233" i="6"/>
  <c r="M234" i="6"/>
  <c r="N234" i="6" s="1"/>
  <c r="M235" i="6"/>
  <c r="M236" i="6"/>
  <c r="N236" i="6" s="1"/>
  <c r="M237" i="6"/>
  <c r="N237" i="6" s="1"/>
  <c r="M238" i="6"/>
  <c r="M239" i="6"/>
  <c r="N239" i="6" s="1"/>
  <c r="M240" i="6"/>
  <c r="N240" i="6" s="1"/>
  <c r="M241" i="6"/>
  <c r="M242" i="6"/>
  <c r="N242" i="6" s="1"/>
  <c r="M243" i="6"/>
  <c r="N243" i="6" s="1"/>
  <c r="M244" i="6"/>
  <c r="N244" i="6" s="1"/>
  <c r="M245" i="6"/>
  <c r="N245" i="6" s="1"/>
  <c r="M246" i="6"/>
  <c r="M247" i="6"/>
  <c r="N247" i="6" s="1"/>
  <c r="M248" i="6"/>
  <c r="N248" i="6" s="1"/>
  <c r="M249" i="6"/>
  <c r="M250" i="6"/>
  <c r="N250" i="6" s="1"/>
  <c r="M251" i="6"/>
  <c r="M252" i="6"/>
  <c r="N252" i="6" s="1"/>
  <c r="M253" i="6"/>
  <c r="N253" i="6" s="1"/>
  <c r="M254" i="6"/>
  <c r="M255" i="6"/>
  <c r="N255" i="6" s="1"/>
  <c r="M256" i="6"/>
  <c r="N256" i="6" s="1"/>
  <c r="M257" i="6"/>
  <c r="M258" i="6"/>
  <c r="N258" i="6" s="1"/>
  <c r="M259" i="6"/>
  <c r="N259" i="6" s="1"/>
  <c r="M260" i="6"/>
  <c r="N260" i="6" s="1"/>
  <c r="M261" i="6"/>
  <c r="N261" i="6" s="1"/>
  <c r="M262" i="6"/>
  <c r="M263" i="6"/>
  <c r="N263" i="6" s="1"/>
  <c r="M264" i="6"/>
  <c r="N264" i="6" s="1"/>
  <c r="M265" i="6"/>
  <c r="M266" i="6"/>
  <c r="N266" i="6" s="1"/>
  <c r="M267" i="6"/>
  <c r="M268" i="6"/>
  <c r="N268" i="6" s="1"/>
  <c r="M269" i="6"/>
  <c r="N269" i="6" s="1"/>
  <c r="M270" i="6"/>
  <c r="M271" i="6"/>
  <c r="N271" i="6" s="1"/>
  <c r="M272" i="6"/>
  <c r="N272" i="6" s="1"/>
  <c r="M273" i="6"/>
  <c r="M274" i="6"/>
  <c r="N274" i="6" s="1"/>
  <c r="M275" i="6"/>
  <c r="N275" i="6" s="1"/>
  <c r="M276" i="6"/>
  <c r="N276" i="6" s="1"/>
  <c r="M277" i="6"/>
  <c r="N277" i="6" s="1"/>
  <c r="M278" i="6"/>
  <c r="M279" i="6"/>
  <c r="N279" i="6" s="1"/>
  <c r="M280" i="6"/>
  <c r="N280" i="6" s="1"/>
  <c r="M281" i="6"/>
  <c r="M282" i="6"/>
  <c r="N282" i="6" s="1"/>
  <c r="M283" i="6"/>
  <c r="M284" i="6"/>
  <c r="N284" i="6" s="1"/>
  <c r="M285" i="6"/>
  <c r="N285" i="6" s="1"/>
  <c r="M286" i="6"/>
  <c r="M287" i="6"/>
  <c r="N287" i="6" s="1"/>
  <c r="M288" i="6"/>
  <c r="N288" i="6" s="1"/>
  <c r="M289" i="6"/>
  <c r="M290" i="6"/>
  <c r="N290" i="6" s="1"/>
  <c r="M291" i="6"/>
  <c r="N291" i="6" s="1"/>
  <c r="M292" i="6"/>
  <c r="N292" i="6" s="1"/>
  <c r="M293" i="6"/>
  <c r="N293" i="6" s="1"/>
  <c r="M294" i="6"/>
  <c r="M295" i="6"/>
  <c r="N295" i="6" s="1"/>
  <c r="M296" i="6"/>
  <c r="N296" i="6" s="1"/>
  <c r="M297" i="6"/>
  <c r="M298" i="6"/>
  <c r="N298" i="6" s="1"/>
  <c r="M299" i="6"/>
  <c r="M300" i="6"/>
  <c r="N300" i="6" s="1"/>
  <c r="M301" i="6"/>
  <c r="N301" i="6" s="1"/>
  <c r="M302" i="6"/>
  <c r="M303" i="6"/>
  <c r="N303" i="6" s="1"/>
  <c r="M304" i="6"/>
  <c r="N304" i="6" s="1"/>
  <c r="M305" i="6"/>
  <c r="M306" i="6"/>
  <c r="N306" i="6" s="1"/>
  <c r="M307" i="6"/>
  <c r="N307" i="6" s="1"/>
  <c r="M308" i="6"/>
  <c r="N308" i="6" s="1"/>
  <c r="M309" i="6"/>
  <c r="N309" i="6" s="1"/>
  <c r="M310" i="6"/>
  <c r="M311" i="6"/>
  <c r="N311" i="6" s="1"/>
  <c r="M312" i="6"/>
  <c r="N312" i="6" s="1"/>
  <c r="M313" i="6"/>
  <c r="M314" i="6"/>
  <c r="N314" i="6" s="1"/>
  <c r="M315" i="6"/>
  <c r="M316" i="6"/>
  <c r="N316" i="6" s="1"/>
  <c r="M317" i="6"/>
  <c r="N317" i="6" s="1"/>
  <c r="M318" i="6"/>
  <c r="M319" i="6"/>
  <c r="N319" i="6" s="1"/>
  <c r="M320" i="6"/>
  <c r="N320" i="6" s="1"/>
  <c r="M321" i="6"/>
  <c r="M322" i="6"/>
  <c r="N322" i="6" s="1"/>
  <c r="M323" i="6"/>
  <c r="N323" i="6" s="1"/>
  <c r="M324" i="6"/>
  <c r="N324" i="6" s="1"/>
  <c r="M325" i="6"/>
  <c r="N325" i="6" s="1"/>
  <c r="M326" i="6"/>
  <c r="M327" i="6"/>
  <c r="N327" i="6" s="1"/>
  <c r="M328" i="6"/>
  <c r="N328" i="6" s="1"/>
  <c r="M329" i="6"/>
  <c r="M330" i="6"/>
  <c r="N330" i="6" s="1"/>
  <c r="M331" i="6"/>
  <c r="M332" i="6"/>
  <c r="N332" i="6" s="1"/>
  <c r="M333" i="6"/>
  <c r="N333" i="6" s="1"/>
  <c r="M334" i="6"/>
  <c r="M335" i="6"/>
  <c r="N335" i="6" s="1"/>
  <c r="M336" i="6"/>
  <c r="N336" i="6" s="1"/>
  <c r="M337" i="6"/>
  <c r="M338" i="6"/>
  <c r="N338" i="6" s="1"/>
  <c r="M339" i="6"/>
  <c r="N339" i="6" s="1"/>
  <c r="M340" i="6"/>
  <c r="N340" i="6" s="1"/>
  <c r="M341" i="6"/>
  <c r="N341" i="6" s="1"/>
  <c r="M342" i="6"/>
  <c r="M343" i="6"/>
  <c r="N343" i="6" s="1"/>
  <c r="M344" i="6"/>
  <c r="N344" i="6" s="1"/>
  <c r="M345" i="6"/>
  <c r="M346" i="6"/>
  <c r="N346" i="6" s="1"/>
  <c r="M347" i="6"/>
  <c r="M348" i="6"/>
  <c r="N348" i="6" s="1"/>
  <c r="M349" i="6"/>
  <c r="N349" i="6" s="1"/>
  <c r="M350" i="6"/>
  <c r="M351" i="6"/>
  <c r="N351" i="6" s="1"/>
  <c r="M352" i="6"/>
  <c r="N352" i="6" s="1"/>
  <c r="M353" i="6"/>
  <c r="M354" i="6"/>
  <c r="N354" i="6" s="1"/>
  <c r="M355" i="6"/>
  <c r="N355" i="6" s="1"/>
  <c r="M356" i="6"/>
  <c r="N356" i="6" s="1"/>
  <c r="M357" i="6"/>
  <c r="N357" i="6" s="1"/>
  <c r="M358" i="6"/>
  <c r="M359" i="6"/>
  <c r="N359" i="6" s="1"/>
  <c r="M360" i="6"/>
  <c r="N360" i="6" s="1"/>
  <c r="M361" i="6"/>
  <c r="M362" i="6"/>
  <c r="N362" i="6" s="1"/>
  <c r="M363" i="6"/>
  <c r="M364" i="6"/>
  <c r="N364" i="6" s="1"/>
  <c r="M365" i="6"/>
  <c r="N365" i="6" s="1"/>
  <c r="M366" i="6"/>
  <c r="M367" i="6"/>
  <c r="N367" i="6" s="1"/>
  <c r="M368" i="6"/>
  <c r="N368" i="6" s="1"/>
  <c r="M369" i="6"/>
  <c r="M370" i="6"/>
  <c r="N370" i="6" s="1"/>
  <c r="M371" i="6"/>
  <c r="N371" i="6" s="1"/>
  <c r="M372" i="6"/>
  <c r="N372" i="6" s="1"/>
  <c r="M373" i="6"/>
  <c r="N373" i="6" s="1"/>
  <c r="M374" i="6"/>
  <c r="M375" i="6"/>
  <c r="N375" i="6" s="1"/>
  <c r="M376" i="6"/>
  <c r="N376" i="6" s="1"/>
  <c r="M377" i="6"/>
  <c r="M378" i="6"/>
  <c r="N378" i="6" s="1"/>
  <c r="M379" i="6"/>
  <c r="M380" i="6"/>
  <c r="N380" i="6" s="1"/>
  <c r="M381" i="6"/>
  <c r="N381" i="6" s="1"/>
  <c r="M382" i="6"/>
  <c r="M383" i="6"/>
  <c r="N383" i="6" s="1"/>
  <c r="M384" i="6"/>
  <c r="N384" i="6" s="1"/>
  <c r="M385" i="6"/>
  <c r="M386" i="6"/>
  <c r="N386" i="6" s="1"/>
  <c r="M387" i="6"/>
  <c r="N387" i="6" s="1"/>
  <c r="M388" i="6"/>
  <c r="N388" i="6" s="1"/>
  <c r="M389" i="6"/>
  <c r="N389" i="6" s="1"/>
  <c r="M390" i="6"/>
  <c r="M391" i="6"/>
  <c r="N391" i="6" s="1"/>
  <c r="M392" i="6"/>
  <c r="N392" i="6" s="1"/>
  <c r="M393" i="6"/>
  <c r="M394" i="6"/>
  <c r="N394" i="6" s="1"/>
  <c r="M395" i="6"/>
  <c r="M396" i="6"/>
  <c r="N396" i="6" s="1"/>
  <c r="M397" i="6"/>
  <c r="N397" i="6" s="1"/>
  <c r="M398" i="6"/>
  <c r="M399" i="6"/>
  <c r="N399" i="6" s="1"/>
  <c r="M400" i="6"/>
  <c r="N400" i="6" s="1"/>
  <c r="M401" i="6"/>
  <c r="M402" i="6"/>
  <c r="N402" i="6" s="1"/>
  <c r="M403" i="6"/>
  <c r="N403" i="6" s="1"/>
  <c r="M404" i="6"/>
  <c r="N404" i="6" s="1"/>
  <c r="M405" i="6"/>
  <c r="N405" i="6" s="1"/>
  <c r="M406" i="6"/>
  <c r="M407" i="6"/>
  <c r="N407" i="6" s="1"/>
  <c r="M408" i="6"/>
  <c r="N408" i="6" s="1"/>
  <c r="M409" i="6"/>
  <c r="M410" i="6"/>
  <c r="N410" i="6" s="1"/>
  <c r="M411" i="6"/>
  <c r="M412" i="6"/>
  <c r="N412" i="6" s="1"/>
  <c r="M413" i="6"/>
  <c r="N413" i="6" s="1"/>
  <c r="M414" i="6"/>
  <c r="M415" i="6"/>
  <c r="N415" i="6" s="1"/>
  <c r="M416" i="6"/>
  <c r="N416" i="6" s="1"/>
  <c r="M417" i="6"/>
  <c r="M418" i="6"/>
  <c r="N418" i="6" s="1"/>
  <c r="M419" i="6"/>
  <c r="N419" i="6" s="1"/>
  <c r="M420" i="6"/>
  <c r="N420" i="6" s="1"/>
  <c r="M421" i="6"/>
  <c r="N421" i="6" s="1"/>
  <c r="M422" i="6"/>
  <c r="M423" i="6"/>
  <c r="N423" i="6" s="1"/>
  <c r="M424" i="6"/>
  <c r="N424" i="6" s="1"/>
  <c r="M425" i="6"/>
  <c r="M426" i="6"/>
  <c r="N426" i="6" s="1"/>
  <c r="M427" i="6"/>
  <c r="M428" i="6"/>
  <c r="N428" i="6" s="1"/>
  <c r="M429" i="6"/>
  <c r="N429" i="6" s="1"/>
  <c r="M430" i="6"/>
  <c r="M431" i="6"/>
  <c r="N431" i="6" s="1"/>
  <c r="M432" i="6"/>
  <c r="N432" i="6" s="1"/>
  <c r="M433" i="6"/>
  <c r="M434" i="6"/>
  <c r="N434" i="6" s="1"/>
  <c r="M435" i="6"/>
  <c r="N435" i="6" s="1"/>
  <c r="M436" i="6"/>
  <c r="N436" i="6" s="1"/>
  <c r="M437" i="6"/>
  <c r="N437" i="6" s="1"/>
  <c r="M438" i="6"/>
  <c r="M439" i="6"/>
  <c r="N439" i="6" s="1"/>
  <c r="M440" i="6"/>
  <c r="N440" i="6" s="1"/>
  <c r="M441" i="6"/>
  <c r="M442" i="6"/>
  <c r="N442" i="6" s="1"/>
  <c r="M443" i="6"/>
  <c r="M444" i="6"/>
  <c r="N444" i="6" s="1"/>
  <c r="M445" i="6"/>
  <c r="N445" i="6" s="1"/>
  <c r="M446" i="6"/>
  <c r="M447" i="6"/>
  <c r="N447" i="6" s="1"/>
  <c r="M448" i="6"/>
  <c r="N448" i="6" s="1"/>
  <c r="M449" i="6"/>
  <c r="M450" i="6"/>
  <c r="N450" i="6" s="1"/>
  <c r="M451" i="6"/>
  <c r="N451" i="6" s="1"/>
  <c r="M452" i="6"/>
  <c r="N452" i="6" s="1"/>
  <c r="M453" i="6"/>
  <c r="N453" i="6" s="1"/>
  <c r="M454" i="6"/>
  <c r="M455" i="6"/>
  <c r="N455" i="6" s="1"/>
  <c r="M456" i="6"/>
  <c r="N456" i="6" s="1"/>
  <c r="M457" i="6"/>
  <c r="M458" i="6"/>
  <c r="N458" i="6" s="1"/>
  <c r="M459" i="6"/>
  <c r="M460" i="6"/>
  <c r="N460" i="6" s="1"/>
  <c r="M461" i="6"/>
  <c r="N461" i="6" s="1"/>
  <c r="M462" i="6"/>
  <c r="M463" i="6"/>
  <c r="N463" i="6" s="1"/>
  <c r="M464" i="6"/>
  <c r="N464" i="6" s="1"/>
  <c r="M465" i="6"/>
  <c r="M466" i="6"/>
  <c r="N466" i="6" s="1"/>
  <c r="M467" i="6"/>
  <c r="N467" i="6" s="1"/>
  <c r="M468" i="6"/>
  <c r="N468" i="6" s="1"/>
  <c r="M469" i="6"/>
  <c r="N469" i="6" s="1"/>
  <c r="M470" i="6"/>
  <c r="M471" i="6"/>
  <c r="N471" i="6" s="1"/>
  <c r="M472" i="6"/>
  <c r="N472" i="6" s="1"/>
  <c r="M473" i="6"/>
  <c r="M474" i="6"/>
  <c r="N474" i="6" s="1"/>
  <c r="M475" i="6"/>
  <c r="M476" i="6"/>
  <c r="N476" i="6" s="1"/>
  <c r="M477" i="6"/>
  <c r="N477" i="6" s="1"/>
  <c r="M478" i="6"/>
  <c r="M479" i="6"/>
  <c r="N479" i="6" s="1"/>
  <c r="M480" i="6"/>
  <c r="N480" i="6" s="1"/>
  <c r="M481" i="6"/>
  <c r="M482" i="6"/>
  <c r="N482" i="6" s="1"/>
  <c r="M483" i="6"/>
  <c r="N483" i="6" s="1"/>
  <c r="M484" i="6"/>
  <c r="N484" i="6" s="1"/>
  <c r="M485" i="6"/>
  <c r="N485" i="6" s="1"/>
  <c r="M486" i="6"/>
  <c r="M487" i="6"/>
  <c r="N487" i="6" s="1"/>
  <c r="M488" i="6"/>
  <c r="N488" i="6" s="1"/>
  <c r="M489" i="6"/>
  <c r="M490" i="6"/>
  <c r="N490" i="6" s="1"/>
  <c r="M491" i="6"/>
  <c r="M492" i="6"/>
  <c r="N492" i="6" s="1"/>
  <c r="M493" i="6"/>
  <c r="N493" i="6" s="1"/>
  <c r="M494" i="6"/>
  <c r="M495" i="6"/>
  <c r="N495" i="6" s="1"/>
  <c r="M496" i="6"/>
  <c r="N496" i="6" s="1"/>
  <c r="M497" i="6"/>
  <c r="M498" i="6"/>
  <c r="N498" i="6" s="1"/>
  <c r="M499" i="6"/>
  <c r="N499" i="6" s="1"/>
  <c r="M500" i="6"/>
  <c r="N500" i="6" s="1"/>
  <c r="M501" i="6"/>
  <c r="N501" i="6" s="1"/>
  <c r="M502" i="6"/>
  <c r="M503" i="6"/>
  <c r="N503" i="6" s="1"/>
  <c r="M504" i="6"/>
  <c r="N504" i="6" s="1"/>
  <c r="M505" i="6"/>
  <c r="M506" i="6"/>
  <c r="N506" i="6" s="1"/>
  <c r="M507" i="6"/>
  <c r="M508" i="6"/>
  <c r="N508" i="6" s="1"/>
  <c r="M509" i="6"/>
  <c r="N509" i="6" s="1"/>
  <c r="M510" i="6"/>
  <c r="M511" i="6"/>
  <c r="N511" i="6" s="1"/>
  <c r="M512" i="6"/>
  <c r="N512" i="6" s="1"/>
  <c r="M513" i="6"/>
  <c r="M514" i="6"/>
  <c r="N514" i="6" s="1"/>
  <c r="M515" i="6"/>
  <c r="N515" i="6" s="1"/>
  <c r="M516" i="6"/>
  <c r="N516" i="6" s="1"/>
  <c r="M517" i="6"/>
  <c r="N517" i="6" s="1"/>
  <c r="M518" i="6"/>
  <c r="M519" i="6"/>
  <c r="N519" i="6" s="1"/>
  <c r="M520" i="6"/>
  <c r="N520" i="6" s="1"/>
  <c r="M521" i="6"/>
  <c r="M522" i="6"/>
  <c r="N522" i="6" s="1"/>
  <c r="M523" i="6"/>
  <c r="M524" i="6"/>
  <c r="N524" i="6" s="1"/>
  <c r="M525" i="6"/>
  <c r="N525" i="6" s="1"/>
  <c r="M526" i="6"/>
  <c r="M527" i="6"/>
  <c r="N527" i="6" s="1"/>
  <c r="M528" i="6"/>
  <c r="N528" i="6" s="1"/>
  <c r="M529" i="6"/>
  <c r="M530" i="6"/>
  <c r="N530" i="6" s="1"/>
  <c r="M531" i="6"/>
  <c r="N531" i="6" s="1"/>
  <c r="M532" i="6"/>
  <c r="N532" i="6" s="1"/>
  <c r="M533" i="6"/>
  <c r="N533" i="6" s="1"/>
  <c r="M534" i="6"/>
  <c r="M535" i="6"/>
  <c r="N535" i="6" s="1"/>
  <c r="M536" i="6"/>
  <c r="N536" i="6" s="1"/>
  <c r="M537" i="6"/>
  <c r="M538" i="6"/>
  <c r="N538" i="6" s="1"/>
  <c r="M539" i="6"/>
  <c r="M540" i="6"/>
  <c r="N540" i="6" s="1"/>
  <c r="M541" i="6"/>
  <c r="N541" i="6" s="1"/>
  <c r="M542" i="6"/>
  <c r="M543" i="6"/>
  <c r="N543" i="6" s="1"/>
  <c r="M544" i="6"/>
  <c r="N544" i="6" s="1"/>
  <c r="M545" i="6"/>
  <c r="M546" i="6"/>
  <c r="N546" i="6" s="1"/>
  <c r="M547" i="6"/>
  <c r="N547" i="6" s="1"/>
  <c r="M548" i="6"/>
  <c r="N548" i="6" s="1"/>
  <c r="M549" i="6"/>
  <c r="N549" i="6" s="1"/>
  <c r="M550" i="6"/>
  <c r="M551" i="6"/>
  <c r="N551" i="6" s="1"/>
  <c r="M552" i="6"/>
  <c r="N552" i="6" s="1"/>
  <c r="M553" i="6"/>
  <c r="M554" i="6"/>
  <c r="N554" i="6" s="1"/>
  <c r="M555" i="6"/>
  <c r="M556" i="6"/>
  <c r="N556" i="6" s="1"/>
  <c r="M557" i="6"/>
  <c r="N557" i="6" s="1"/>
  <c r="M558" i="6"/>
  <c r="M559" i="6"/>
  <c r="N559" i="6" s="1"/>
  <c r="M560" i="6"/>
  <c r="N560" i="6" s="1"/>
  <c r="M561" i="6"/>
  <c r="M562" i="6"/>
  <c r="N562" i="6" s="1"/>
  <c r="M563" i="6"/>
  <c r="N563" i="6" s="1"/>
  <c r="M564" i="6"/>
  <c r="N564" i="6" s="1"/>
  <c r="M565" i="6"/>
  <c r="N565" i="6" s="1"/>
  <c r="M566" i="6"/>
  <c r="M567" i="6"/>
  <c r="N567" i="6" s="1"/>
  <c r="M568" i="6"/>
  <c r="N568" i="6" s="1"/>
  <c r="M569" i="6"/>
  <c r="M570" i="6"/>
  <c r="N570" i="6" s="1"/>
  <c r="M571" i="6"/>
  <c r="M572" i="6"/>
  <c r="N572" i="6" s="1"/>
  <c r="M573" i="6"/>
  <c r="N573" i="6" s="1"/>
  <c r="M574" i="6"/>
  <c r="M575" i="6"/>
  <c r="N575" i="6" s="1"/>
  <c r="M576" i="6"/>
  <c r="N576" i="6" s="1"/>
  <c r="M577" i="6"/>
  <c r="M578" i="6"/>
  <c r="N578" i="6" s="1"/>
  <c r="M579" i="6"/>
  <c r="N579" i="6" s="1"/>
  <c r="M580" i="6"/>
  <c r="N580" i="6" s="1"/>
  <c r="M581" i="6"/>
  <c r="N581" i="6" s="1"/>
  <c r="M582" i="6"/>
  <c r="M583" i="6"/>
  <c r="N583" i="6" s="1"/>
  <c r="M584" i="6"/>
  <c r="N584" i="6" s="1"/>
  <c r="M585" i="6"/>
  <c r="M586" i="6"/>
  <c r="N586" i="6" s="1"/>
  <c r="M587" i="6"/>
  <c r="M588" i="6"/>
  <c r="N588" i="6" s="1"/>
  <c r="M589" i="6"/>
  <c r="N589" i="6" s="1"/>
  <c r="M590" i="6"/>
  <c r="M591" i="6"/>
  <c r="N591" i="6" s="1"/>
  <c r="M592" i="6"/>
  <c r="N592" i="6" s="1"/>
  <c r="M593" i="6"/>
  <c r="M594" i="6"/>
  <c r="N594" i="6" s="1"/>
  <c r="M595" i="6"/>
  <c r="N595" i="6" s="1"/>
  <c r="M596" i="6"/>
  <c r="N596" i="6" s="1"/>
  <c r="M597" i="6"/>
  <c r="N597" i="6" s="1"/>
  <c r="M598" i="6"/>
  <c r="M599" i="6"/>
  <c r="N599" i="6" s="1"/>
  <c r="M600" i="6"/>
  <c r="N600" i="6" s="1"/>
  <c r="M601" i="6"/>
  <c r="M602" i="6"/>
  <c r="N602" i="6" s="1"/>
  <c r="M603" i="6"/>
  <c r="M604" i="6"/>
  <c r="N604" i="6" s="1"/>
  <c r="M605" i="6"/>
  <c r="N605" i="6" s="1"/>
  <c r="M7" i="6"/>
  <c r="N7" i="6" s="1"/>
  <c r="M1" i="6" l="1"/>
  <c r="N1" i="6"/>
  <c r="M3" i="6"/>
  <c r="N606" i="6"/>
  <c r="M2" i="6"/>
  <c r="M4" i="6"/>
</calcChain>
</file>

<file path=xl/sharedStrings.xml><?xml version="1.0" encoding="utf-8"?>
<sst xmlns="http://schemas.openxmlformats.org/spreadsheetml/2006/main" count="3761" uniqueCount="101">
  <si>
    <t>Ost</t>
  </si>
  <si>
    <t>Unsere Umsätze</t>
  </si>
  <si>
    <t>Produkt</t>
  </si>
  <si>
    <t>Gebiet</t>
  </si>
  <si>
    <t>Verkäufer</t>
  </si>
  <si>
    <t>Gefäß</t>
  </si>
  <si>
    <t>Menge</t>
  </si>
  <si>
    <t>Preis</t>
  </si>
  <si>
    <t>Express</t>
  </si>
  <si>
    <t>Interne Verr-Nr.</t>
  </si>
  <si>
    <t>Händler</t>
  </si>
  <si>
    <t>Umsatz</t>
  </si>
  <si>
    <t>Alt</t>
  </si>
  <si>
    <t>Müller</t>
  </si>
  <si>
    <t>Flasche</t>
  </si>
  <si>
    <t>Saft GmbH</t>
  </si>
  <si>
    <t>Nord</t>
  </si>
  <si>
    <t>Schmidt</t>
  </si>
  <si>
    <t>Faß</t>
  </si>
  <si>
    <t>Alkohol AG</t>
  </si>
  <si>
    <t>West</t>
  </si>
  <si>
    <t>x</t>
  </si>
  <si>
    <t>Flott AG</t>
  </si>
  <si>
    <t>Schulz</t>
  </si>
  <si>
    <t>Getränke AG</t>
  </si>
  <si>
    <t>Süd</t>
  </si>
  <si>
    <t>Keil</t>
  </si>
  <si>
    <t>Pils</t>
  </si>
  <si>
    <t>Kölsch</t>
  </si>
  <si>
    <t>Millowitsch</t>
  </si>
  <si>
    <t>E</t>
  </si>
  <si>
    <t>0,91 - 1,00</t>
  </si>
  <si>
    <t>D</t>
  </si>
  <si>
    <t>0,58 - 0,90</t>
  </si>
  <si>
    <t>C</t>
  </si>
  <si>
    <t>0,46 - 0,57</t>
  </si>
  <si>
    <t>B</t>
  </si>
  <si>
    <t>0,34 - 0,45</t>
  </si>
  <si>
    <t>A</t>
  </si>
  <si>
    <t>0,00 - 0,33</t>
  </si>
  <si>
    <t>untere Grenze</t>
  </si>
  <si>
    <t>Intervalle</t>
  </si>
  <si>
    <t>Düsseldorf</t>
  </si>
  <si>
    <t>Kleeweg 9</t>
  </si>
  <si>
    <t>Hanssen</t>
  </si>
  <si>
    <t>Köln</t>
  </si>
  <si>
    <t>Rehweg 189</t>
  </si>
  <si>
    <t>Leitz</t>
  </si>
  <si>
    <t>Schneestr. 5</t>
  </si>
  <si>
    <t>Zeppelin</t>
  </si>
  <si>
    <t>München</t>
  </si>
  <si>
    <t>Wehstr. 87</t>
  </si>
  <si>
    <t>Steiner</t>
  </si>
  <si>
    <t>Ort</t>
  </si>
  <si>
    <t>PLZ</t>
  </si>
  <si>
    <t>Str</t>
  </si>
  <si>
    <t>Namen</t>
  </si>
  <si>
    <t>betreuender
Mitarbeiter</t>
  </si>
  <si>
    <t>Händleradressen</t>
  </si>
  <si>
    <t>Anzahl Buchungsposten</t>
  </si>
  <si>
    <t>Sonderpreis</t>
  </si>
  <si>
    <t>Lieferkosten</t>
  </si>
  <si>
    <t>Provision</t>
  </si>
  <si>
    <t>Schnell AG</t>
  </si>
  <si>
    <t>Nestr. 9</t>
  </si>
  <si>
    <t>Trübheitsgrad</t>
  </si>
  <si>
    <t>Klassifizierung</t>
  </si>
  <si>
    <t>Zielort</t>
  </si>
  <si>
    <t>Groß AG</t>
  </si>
  <si>
    <t>Summe Umsatz</t>
  </si>
  <si>
    <t>Größter Umsatz</t>
  </si>
  <si>
    <t>Kleinster Umsatz</t>
  </si>
  <si>
    <t>Anzahl</t>
  </si>
  <si>
    <t>Provision bei &gt; 1000€</t>
  </si>
  <si>
    <t>Provision bei &lt; 1000€</t>
  </si>
  <si>
    <t>Güteklasse</t>
  </si>
  <si>
    <t>Proben-wert</t>
  </si>
  <si>
    <t>Feestr. 19</t>
  </si>
  <si>
    <t>Schneider GmbH</t>
  </si>
  <si>
    <t>Mitarbeiterdaten</t>
  </si>
  <si>
    <t>MitarbeiterNr</t>
  </si>
  <si>
    <t>Nachname</t>
  </si>
  <si>
    <t>Vorname</t>
  </si>
  <si>
    <t xml:space="preserve">Str. </t>
  </si>
  <si>
    <t>Gehalt</t>
  </si>
  <si>
    <t>Meier</t>
  </si>
  <si>
    <t>Gabi</t>
  </si>
  <si>
    <t>Hans</t>
  </si>
  <si>
    <t>Klaus</t>
  </si>
  <si>
    <t>Martin</t>
  </si>
  <si>
    <t>Ruhweg. 9</t>
  </si>
  <si>
    <t>Schuhstr. 88</t>
  </si>
  <si>
    <t>Kuhstr. 273a</t>
  </si>
  <si>
    <t>Nuhstr. 19</t>
  </si>
  <si>
    <t>Zuhstr. 83</t>
  </si>
  <si>
    <t>Frankfurt</t>
  </si>
  <si>
    <t>Hamburg</t>
  </si>
  <si>
    <t>Klose</t>
  </si>
  <si>
    <t>Löw</t>
  </si>
  <si>
    <t>Vertreter</t>
  </si>
  <si>
    <t>Rehweg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</si>
</sst>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2" fontId="1" fillId="0" borderId="0" xfId="1" applyNumberFormat="1"/>
    <xf numFmtId="0" fontId="1" fillId="0" borderId="1" xfId="1" applyBorder="1"/>
    <xf numFmtId="0" fontId="1" fillId="0" borderId="2" xfId="1" applyFont="1" applyBorder="1"/>
    <xf numFmtId="0" fontId="1" fillId="0" borderId="3" xfId="1" applyBorder="1"/>
    <xf numFmtId="0" fontId="1" fillId="0" borderId="0" xfId="1" applyFont="1"/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NumberFormat="1" applyFont="1"/>
    <xf numFmtId="0" fontId="1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3" fillId="0" borderId="0" xfId="0" applyFont="1" applyAlignment="1"/>
    <xf numFmtId="4" fontId="3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center"/>
    </xf>
    <xf numFmtId="164" fontId="0" fillId="0" borderId="0" xfId="0" applyNumberFormat="1"/>
    <xf numFmtId="0" fontId="1" fillId="0" borderId="6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44" fontId="1" fillId="0" borderId="0" xfId="1" applyNumberFormat="1"/>
    <xf numFmtId="0" fontId="1" fillId="0" borderId="0" xfId="1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6"/>
  <sheetViews>
    <sheetView topLeftCell="E1" zoomScaleNormal="100" workbookViewId="0">
      <pane ySplit="6" topLeftCell="A7" activePane="bottomLeft" state="frozen"/>
      <selection pane="bottomLeft" activeCell="L7" sqref="L7"/>
    </sheetView>
  </sheetViews>
  <sheetFormatPr baseColWidth="10" defaultRowHeight="15" x14ac:dyDescent="0.25"/>
  <cols>
    <col min="1" max="1" width="11.28515625" style="11" customWidth="1"/>
    <col min="2" max="2" width="11" style="11" customWidth="1"/>
    <col min="3" max="3" width="11.140625" style="11" customWidth="1"/>
    <col min="4" max="4" width="15" style="11" customWidth="1"/>
    <col min="5" max="5" width="8.85546875" style="11" customWidth="1"/>
    <col min="6" max="6" width="8.85546875" style="12" customWidth="1"/>
    <col min="7" max="7" width="9" style="18" customWidth="1"/>
    <col min="8" max="8" width="13.140625" style="13" customWidth="1"/>
    <col min="9" max="9" width="9.7109375" style="13" customWidth="1"/>
    <col min="10" max="10" width="10.28515625" style="13" customWidth="1"/>
    <col min="11" max="11" width="10" style="11" customWidth="1"/>
    <col min="12" max="12" width="15" style="11" customWidth="1"/>
    <col min="13" max="13" width="15.85546875" customWidth="1"/>
    <col min="14" max="14" width="14.42578125" customWidth="1"/>
    <col min="15" max="15" width="13.42578125" customWidth="1"/>
    <col min="16" max="16" width="16.5703125" customWidth="1"/>
    <col min="17" max="17" width="11.42578125" style="11"/>
    <col min="18" max="18" width="14.140625" style="11" customWidth="1"/>
    <col min="19" max="19" width="16.7109375" style="11" customWidth="1"/>
    <col min="20" max="257" width="11.42578125" style="11"/>
    <col min="258" max="263" width="12.5703125" style="11" customWidth="1"/>
    <col min="264" max="266" width="13.140625" style="11" customWidth="1"/>
    <col min="267" max="267" width="12.5703125" style="11" customWidth="1"/>
    <col min="268" max="268" width="13.5703125" style="11" customWidth="1"/>
    <col min="269" max="513" width="11.42578125" style="11"/>
    <col min="514" max="519" width="12.5703125" style="11" customWidth="1"/>
    <col min="520" max="522" width="13.140625" style="11" customWidth="1"/>
    <col min="523" max="523" width="12.5703125" style="11" customWidth="1"/>
    <col min="524" max="524" width="13.5703125" style="11" customWidth="1"/>
    <col min="525" max="769" width="11.42578125" style="11"/>
    <col min="770" max="775" width="12.5703125" style="11" customWidth="1"/>
    <col min="776" max="778" width="13.140625" style="11" customWidth="1"/>
    <col min="779" max="779" width="12.5703125" style="11" customWidth="1"/>
    <col min="780" max="780" width="13.5703125" style="11" customWidth="1"/>
    <col min="781" max="1025" width="11.42578125" style="11"/>
    <col min="1026" max="1031" width="12.5703125" style="11" customWidth="1"/>
    <col min="1032" max="1034" width="13.140625" style="11" customWidth="1"/>
    <col min="1035" max="1035" width="12.5703125" style="11" customWidth="1"/>
    <col min="1036" max="1036" width="13.5703125" style="11" customWidth="1"/>
    <col min="1037" max="1281" width="11.42578125" style="11"/>
    <col min="1282" max="1287" width="12.5703125" style="11" customWidth="1"/>
    <col min="1288" max="1290" width="13.140625" style="11" customWidth="1"/>
    <col min="1291" max="1291" width="12.5703125" style="11" customWidth="1"/>
    <col min="1292" max="1292" width="13.5703125" style="11" customWidth="1"/>
    <col min="1293" max="1537" width="11.42578125" style="11"/>
    <col min="1538" max="1543" width="12.5703125" style="11" customWidth="1"/>
    <col min="1544" max="1546" width="13.140625" style="11" customWidth="1"/>
    <col min="1547" max="1547" width="12.5703125" style="11" customWidth="1"/>
    <col min="1548" max="1548" width="13.5703125" style="11" customWidth="1"/>
    <col min="1549" max="1793" width="11.42578125" style="11"/>
    <col min="1794" max="1799" width="12.5703125" style="11" customWidth="1"/>
    <col min="1800" max="1802" width="13.140625" style="11" customWidth="1"/>
    <col min="1803" max="1803" width="12.5703125" style="11" customWidth="1"/>
    <col min="1804" max="1804" width="13.5703125" style="11" customWidth="1"/>
    <col min="1805" max="2049" width="11.42578125" style="11"/>
    <col min="2050" max="2055" width="12.5703125" style="11" customWidth="1"/>
    <col min="2056" max="2058" width="13.140625" style="11" customWidth="1"/>
    <col min="2059" max="2059" width="12.5703125" style="11" customWidth="1"/>
    <col min="2060" max="2060" width="13.5703125" style="11" customWidth="1"/>
    <col min="2061" max="2305" width="11.42578125" style="11"/>
    <col min="2306" max="2311" width="12.5703125" style="11" customWidth="1"/>
    <col min="2312" max="2314" width="13.140625" style="11" customWidth="1"/>
    <col min="2315" max="2315" width="12.5703125" style="11" customWidth="1"/>
    <col min="2316" max="2316" width="13.5703125" style="11" customWidth="1"/>
    <col min="2317" max="2561" width="11.42578125" style="11"/>
    <col min="2562" max="2567" width="12.5703125" style="11" customWidth="1"/>
    <col min="2568" max="2570" width="13.140625" style="11" customWidth="1"/>
    <col min="2571" max="2571" width="12.5703125" style="11" customWidth="1"/>
    <col min="2572" max="2572" width="13.5703125" style="11" customWidth="1"/>
    <col min="2573" max="2817" width="11.42578125" style="11"/>
    <col min="2818" max="2823" width="12.5703125" style="11" customWidth="1"/>
    <col min="2824" max="2826" width="13.140625" style="11" customWidth="1"/>
    <col min="2827" max="2827" width="12.5703125" style="11" customWidth="1"/>
    <col min="2828" max="2828" width="13.5703125" style="11" customWidth="1"/>
    <col min="2829" max="3073" width="11.42578125" style="11"/>
    <col min="3074" max="3079" width="12.5703125" style="11" customWidth="1"/>
    <col min="3080" max="3082" width="13.140625" style="11" customWidth="1"/>
    <col min="3083" max="3083" width="12.5703125" style="11" customWidth="1"/>
    <col min="3084" max="3084" width="13.5703125" style="11" customWidth="1"/>
    <col min="3085" max="3329" width="11.42578125" style="11"/>
    <col min="3330" max="3335" width="12.5703125" style="11" customWidth="1"/>
    <col min="3336" max="3338" width="13.140625" style="11" customWidth="1"/>
    <col min="3339" max="3339" width="12.5703125" style="11" customWidth="1"/>
    <col min="3340" max="3340" width="13.5703125" style="11" customWidth="1"/>
    <col min="3341" max="3585" width="11.42578125" style="11"/>
    <col min="3586" max="3591" width="12.5703125" style="11" customWidth="1"/>
    <col min="3592" max="3594" width="13.140625" style="11" customWidth="1"/>
    <col min="3595" max="3595" width="12.5703125" style="11" customWidth="1"/>
    <col min="3596" max="3596" width="13.5703125" style="11" customWidth="1"/>
    <col min="3597" max="3841" width="11.42578125" style="11"/>
    <col min="3842" max="3847" width="12.5703125" style="11" customWidth="1"/>
    <col min="3848" max="3850" width="13.140625" style="11" customWidth="1"/>
    <col min="3851" max="3851" width="12.5703125" style="11" customWidth="1"/>
    <col min="3852" max="3852" width="13.5703125" style="11" customWidth="1"/>
    <col min="3853" max="4097" width="11.42578125" style="11"/>
    <col min="4098" max="4103" width="12.5703125" style="11" customWidth="1"/>
    <col min="4104" max="4106" width="13.140625" style="11" customWidth="1"/>
    <col min="4107" max="4107" width="12.5703125" style="11" customWidth="1"/>
    <col min="4108" max="4108" width="13.5703125" style="11" customWidth="1"/>
    <col min="4109" max="4353" width="11.42578125" style="11"/>
    <col min="4354" max="4359" width="12.5703125" style="11" customWidth="1"/>
    <col min="4360" max="4362" width="13.140625" style="11" customWidth="1"/>
    <col min="4363" max="4363" width="12.5703125" style="11" customWidth="1"/>
    <col min="4364" max="4364" width="13.5703125" style="11" customWidth="1"/>
    <col min="4365" max="4609" width="11.42578125" style="11"/>
    <col min="4610" max="4615" width="12.5703125" style="11" customWidth="1"/>
    <col min="4616" max="4618" width="13.140625" style="11" customWidth="1"/>
    <col min="4619" max="4619" width="12.5703125" style="11" customWidth="1"/>
    <col min="4620" max="4620" width="13.5703125" style="11" customWidth="1"/>
    <col min="4621" max="4865" width="11.42578125" style="11"/>
    <col min="4866" max="4871" width="12.5703125" style="11" customWidth="1"/>
    <col min="4872" max="4874" width="13.140625" style="11" customWidth="1"/>
    <col min="4875" max="4875" width="12.5703125" style="11" customWidth="1"/>
    <col min="4876" max="4876" width="13.5703125" style="11" customWidth="1"/>
    <col min="4877" max="5121" width="11.42578125" style="11"/>
    <col min="5122" max="5127" width="12.5703125" style="11" customWidth="1"/>
    <col min="5128" max="5130" width="13.140625" style="11" customWidth="1"/>
    <col min="5131" max="5131" width="12.5703125" style="11" customWidth="1"/>
    <col min="5132" max="5132" width="13.5703125" style="11" customWidth="1"/>
    <col min="5133" max="5377" width="11.42578125" style="11"/>
    <col min="5378" max="5383" width="12.5703125" style="11" customWidth="1"/>
    <col min="5384" max="5386" width="13.140625" style="11" customWidth="1"/>
    <col min="5387" max="5387" width="12.5703125" style="11" customWidth="1"/>
    <col min="5388" max="5388" width="13.5703125" style="11" customWidth="1"/>
    <col min="5389" max="5633" width="11.42578125" style="11"/>
    <col min="5634" max="5639" width="12.5703125" style="11" customWidth="1"/>
    <col min="5640" max="5642" width="13.140625" style="11" customWidth="1"/>
    <col min="5643" max="5643" width="12.5703125" style="11" customWidth="1"/>
    <col min="5644" max="5644" width="13.5703125" style="11" customWidth="1"/>
    <col min="5645" max="5889" width="11.42578125" style="11"/>
    <col min="5890" max="5895" width="12.5703125" style="11" customWidth="1"/>
    <col min="5896" max="5898" width="13.140625" style="11" customWidth="1"/>
    <col min="5899" max="5899" width="12.5703125" style="11" customWidth="1"/>
    <col min="5900" max="5900" width="13.5703125" style="11" customWidth="1"/>
    <col min="5901" max="6145" width="11.42578125" style="11"/>
    <col min="6146" max="6151" width="12.5703125" style="11" customWidth="1"/>
    <col min="6152" max="6154" width="13.140625" style="11" customWidth="1"/>
    <col min="6155" max="6155" width="12.5703125" style="11" customWidth="1"/>
    <col min="6156" max="6156" width="13.5703125" style="11" customWidth="1"/>
    <col min="6157" max="6401" width="11.42578125" style="11"/>
    <col min="6402" max="6407" width="12.5703125" style="11" customWidth="1"/>
    <col min="6408" max="6410" width="13.140625" style="11" customWidth="1"/>
    <col min="6411" max="6411" width="12.5703125" style="11" customWidth="1"/>
    <col min="6412" max="6412" width="13.5703125" style="11" customWidth="1"/>
    <col min="6413" max="6657" width="11.42578125" style="11"/>
    <col min="6658" max="6663" width="12.5703125" style="11" customWidth="1"/>
    <col min="6664" max="6666" width="13.140625" style="11" customWidth="1"/>
    <col min="6667" max="6667" width="12.5703125" style="11" customWidth="1"/>
    <col min="6668" max="6668" width="13.5703125" style="11" customWidth="1"/>
    <col min="6669" max="6913" width="11.42578125" style="11"/>
    <col min="6914" max="6919" width="12.5703125" style="11" customWidth="1"/>
    <col min="6920" max="6922" width="13.140625" style="11" customWidth="1"/>
    <col min="6923" max="6923" width="12.5703125" style="11" customWidth="1"/>
    <col min="6924" max="6924" width="13.5703125" style="11" customWidth="1"/>
    <col min="6925" max="7169" width="11.42578125" style="11"/>
    <col min="7170" max="7175" width="12.5703125" style="11" customWidth="1"/>
    <col min="7176" max="7178" width="13.140625" style="11" customWidth="1"/>
    <col min="7179" max="7179" width="12.5703125" style="11" customWidth="1"/>
    <col min="7180" max="7180" width="13.5703125" style="11" customWidth="1"/>
    <col min="7181" max="7425" width="11.42578125" style="11"/>
    <col min="7426" max="7431" width="12.5703125" style="11" customWidth="1"/>
    <col min="7432" max="7434" width="13.140625" style="11" customWidth="1"/>
    <col min="7435" max="7435" width="12.5703125" style="11" customWidth="1"/>
    <col min="7436" max="7436" width="13.5703125" style="11" customWidth="1"/>
    <col min="7437" max="7681" width="11.42578125" style="11"/>
    <col min="7682" max="7687" width="12.5703125" style="11" customWidth="1"/>
    <col min="7688" max="7690" width="13.140625" style="11" customWidth="1"/>
    <col min="7691" max="7691" width="12.5703125" style="11" customWidth="1"/>
    <col min="7692" max="7692" width="13.5703125" style="11" customWidth="1"/>
    <col min="7693" max="7937" width="11.42578125" style="11"/>
    <col min="7938" max="7943" width="12.5703125" style="11" customWidth="1"/>
    <col min="7944" max="7946" width="13.140625" style="11" customWidth="1"/>
    <col min="7947" max="7947" width="12.5703125" style="11" customWidth="1"/>
    <col min="7948" max="7948" width="13.5703125" style="11" customWidth="1"/>
    <col min="7949" max="8193" width="11.42578125" style="11"/>
    <col min="8194" max="8199" width="12.5703125" style="11" customWidth="1"/>
    <col min="8200" max="8202" width="13.140625" style="11" customWidth="1"/>
    <col min="8203" max="8203" width="12.5703125" style="11" customWidth="1"/>
    <col min="8204" max="8204" width="13.5703125" style="11" customWidth="1"/>
    <col min="8205" max="8449" width="11.42578125" style="11"/>
    <col min="8450" max="8455" width="12.5703125" style="11" customWidth="1"/>
    <col min="8456" max="8458" width="13.140625" style="11" customWidth="1"/>
    <col min="8459" max="8459" width="12.5703125" style="11" customWidth="1"/>
    <col min="8460" max="8460" width="13.5703125" style="11" customWidth="1"/>
    <col min="8461" max="8705" width="11.42578125" style="11"/>
    <col min="8706" max="8711" width="12.5703125" style="11" customWidth="1"/>
    <col min="8712" max="8714" width="13.140625" style="11" customWidth="1"/>
    <col min="8715" max="8715" width="12.5703125" style="11" customWidth="1"/>
    <col min="8716" max="8716" width="13.5703125" style="11" customWidth="1"/>
    <col min="8717" max="8961" width="11.42578125" style="11"/>
    <col min="8962" max="8967" width="12.5703125" style="11" customWidth="1"/>
    <col min="8968" max="8970" width="13.140625" style="11" customWidth="1"/>
    <col min="8971" max="8971" width="12.5703125" style="11" customWidth="1"/>
    <col min="8972" max="8972" width="13.5703125" style="11" customWidth="1"/>
    <col min="8973" max="9217" width="11.42578125" style="11"/>
    <col min="9218" max="9223" width="12.5703125" style="11" customWidth="1"/>
    <col min="9224" max="9226" width="13.140625" style="11" customWidth="1"/>
    <col min="9227" max="9227" width="12.5703125" style="11" customWidth="1"/>
    <col min="9228" max="9228" width="13.5703125" style="11" customWidth="1"/>
    <col min="9229" max="9473" width="11.42578125" style="11"/>
    <col min="9474" max="9479" width="12.5703125" style="11" customWidth="1"/>
    <col min="9480" max="9482" width="13.140625" style="11" customWidth="1"/>
    <col min="9483" max="9483" width="12.5703125" style="11" customWidth="1"/>
    <col min="9484" max="9484" width="13.5703125" style="11" customWidth="1"/>
    <col min="9485" max="9729" width="11.42578125" style="11"/>
    <col min="9730" max="9735" width="12.5703125" style="11" customWidth="1"/>
    <col min="9736" max="9738" width="13.140625" style="11" customWidth="1"/>
    <col min="9739" max="9739" width="12.5703125" style="11" customWidth="1"/>
    <col min="9740" max="9740" width="13.5703125" style="11" customWidth="1"/>
    <col min="9741" max="9985" width="11.42578125" style="11"/>
    <col min="9986" max="9991" width="12.5703125" style="11" customWidth="1"/>
    <col min="9992" max="9994" width="13.140625" style="11" customWidth="1"/>
    <col min="9995" max="9995" width="12.5703125" style="11" customWidth="1"/>
    <col min="9996" max="9996" width="13.5703125" style="11" customWidth="1"/>
    <col min="9997" max="10241" width="11.42578125" style="11"/>
    <col min="10242" max="10247" width="12.5703125" style="11" customWidth="1"/>
    <col min="10248" max="10250" width="13.140625" style="11" customWidth="1"/>
    <col min="10251" max="10251" width="12.5703125" style="11" customWidth="1"/>
    <col min="10252" max="10252" width="13.5703125" style="11" customWidth="1"/>
    <col min="10253" max="10497" width="11.42578125" style="11"/>
    <col min="10498" max="10503" width="12.5703125" style="11" customWidth="1"/>
    <col min="10504" max="10506" width="13.140625" style="11" customWidth="1"/>
    <col min="10507" max="10507" width="12.5703125" style="11" customWidth="1"/>
    <col min="10508" max="10508" width="13.5703125" style="11" customWidth="1"/>
    <col min="10509" max="10753" width="11.42578125" style="11"/>
    <col min="10754" max="10759" width="12.5703125" style="11" customWidth="1"/>
    <col min="10760" max="10762" width="13.140625" style="11" customWidth="1"/>
    <col min="10763" max="10763" width="12.5703125" style="11" customWidth="1"/>
    <col min="10764" max="10764" width="13.5703125" style="11" customWidth="1"/>
    <col min="10765" max="11009" width="11.42578125" style="11"/>
    <col min="11010" max="11015" width="12.5703125" style="11" customWidth="1"/>
    <col min="11016" max="11018" width="13.140625" style="11" customWidth="1"/>
    <col min="11019" max="11019" width="12.5703125" style="11" customWidth="1"/>
    <col min="11020" max="11020" width="13.5703125" style="11" customWidth="1"/>
    <col min="11021" max="11265" width="11.42578125" style="11"/>
    <col min="11266" max="11271" width="12.5703125" style="11" customWidth="1"/>
    <col min="11272" max="11274" width="13.140625" style="11" customWidth="1"/>
    <col min="11275" max="11275" width="12.5703125" style="11" customWidth="1"/>
    <col min="11276" max="11276" width="13.5703125" style="11" customWidth="1"/>
    <col min="11277" max="11521" width="11.42578125" style="11"/>
    <col min="11522" max="11527" width="12.5703125" style="11" customWidth="1"/>
    <col min="11528" max="11530" width="13.140625" style="11" customWidth="1"/>
    <col min="11531" max="11531" width="12.5703125" style="11" customWidth="1"/>
    <col min="11532" max="11532" width="13.5703125" style="11" customWidth="1"/>
    <col min="11533" max="11777" width="11.42578125" style="11"/>
    <col min="11778" max="11783" width="12.5703125" style="11" customWidth="1"/>
    <col min="11784" max="11786" width="13.140625" style="11" customWidth="1"/>
    <col min="11787" max="11787" width="12.5703125" style="11" customWidth="1"/>
    <col min="11788" max="11788" width="13.5703125" style="11" customWidth="1"/>
    <col min="11789" max="12033" width="11.42578125" style="11"/>
    <col min="12034" max="12039" width="12.5703125" style="11" customWidth="1"/>
    <col min="12040" max="12042" width="13.140625" style="11" customWidth="1"/>
    <col min="12043" max="12043" width="12.5703125" style="11" customWidth="1"/>
    <col min="12044" max="12044" width="13.5703125" style="11" customWidth="1"/>
    <col min="12045" max="12289" width="11.42578125" style="11"/>
    <col min="12290" max="12295" width="12.5703125" style="11" customWidth="1"/>
    <col min="12296" max="12298" width="13.140625" style="11" customWidth="1"/>
    <col min="12299" max="12299" width="12.5703125" style="11" customWidth="1"/>
    <col min="12300" max="12300" width="13.5703125" style="11" customWidth="1"/>
    <col min="12301" max="12545" width="11.42578125" style="11"/>
    <col min="12546" max="12551" width="12.5703125" style="11" customWidth="1"/>
    <col min="12552" max="12554" width="13.140625" style="11" customWidth="1"/>
    <col min="12555" max="12555" width="12.5703125" style="11" customWidth="1"/>
    <col min="12556" max="12556" width="13.5703125" style="11" customWidth="1"/>
    <col min="12557" max="12801" width="11.42578125" style="11"/>
    <col min="12802" max="12807" width="12.5703125" style="11" customWidth="1"/>
    <col min="12808" max="12810" width="13.140625" style="11" customWidth="1"/>
    <col min="12811" max="12811" width="12.5703125" style="11" customWidth="1"/>
    <col min="12812" max="12812" width="13.5703125" style="11" customWidth="1"/>
    <col min="12813" max="13057" width="11.42578125" style="11"/>
    <col min="13058" max="13063" width="12.5703125" style="11" customWidth="1"/>
    <col min="13064" max="13066" width="13.140625" style="11" customWidth="1"/>
    <col min="13067" max="13067" width="12.5703125" style="11" customWidth="1"/>
    <col min="13068" max="13068" width="13.5703125" style="11" customWidth="1"/>
    <col min="13069" max="13313" width="11.42578125" style="11"/>
    <col min="13314" max="13319" width="12.5703125" style="11" customWidth="1"/>
    <col min="13320" max="13322" width="13.140625" style="11" customWidth="1"/>
    <col min="13323" max="13323" width="12.5703125" style="11" customWidth="1"/>
    <col min="13324" max="13324" width="13.5703125" style="11" customWidth="1"/>
    <col min="13325" max="13569" width="11.42578125" style="11"/>
    <col min="13570" max="13575" width="12.5703125" style="11" customWidth="1"/>
    <col min="13576" max="13578" width="13.140625" style="11" customWidth="1"/>
    <col min="13579" max="13579" width="12.5703125" style="11" customWidth="1"/>
    <col min="13580" max="13580" width="13.5703125" style="11" customWidth="1"/>
    <col min="13581" max="13825" width="11.42578125" style="11"/>
    <col min="13826" max="13831" width="12.5703125" style="11" customWidth="1"/>
    <col min="13832" max="13834" width="13.140625" style="11" customWidth="1"/>
    <col min="13835" max="13835" width="12.5703125" style="11" customWidth="1"/>
    <col min="13836" max="13836" width="13.5703125" style="11" customWidth="1"/>
    <col min="13837" max="14081" width="11.42578125" style="11"/>
    <col min="14082" max="14087" width="12.5703125" style="11" customWidth="1"/>
    <col min="14088" max="14090" width="13.140625" style="11" customWidth="1"/>
    <col min="14091" max="14091" width="12.5703125" style="11" customWidth="1"/>
    <col min="14092" max="14092" width="13.5703125" style="11" customWidth="1"/>
    <col min="14093" max="14337" width="11.42578125" style="11"/>
    <col min="14338" max="14343" width="12.5703125" style="11" customWidth="1"/>
    <col min="14344" max="14346" width="13.140625" style="11" customWidth="1"/>
    <col min="14347" max="14347" width="12.5703125" style="11" customWidth="1"/>
    <col min="14348" max="14348" width="13.5703125" style="11" customWidth="1"/>
    <col min="14349" max="14593" width="11.42578125" style="11"/>
    <col min="14594" max="14599" width="12.5703125" style="11" customWidth="1"/>
    <col min="14600" max="14602" width="13.140625" style="11" customWidth="1"/>
    <col min="14603" max="14603" width="12.5703125" style="11" customWidth="1"/>
    <col min="14604" max="14604" width="13.5703125" style="11" customWidth="1"/>
    <col min="14605" max="14849" width="11.42578125" style="11"/>
    <col min="14850" max="14855" width="12.5703125" style="11" customWidth="1"/>
    <col min="14856" max="14858" width="13.140625" style="11" customWidth="1"/>
    <col min="14859" max="14859" width="12.5703125" style="11" customWidth="1"/>
    <col min="14860" max="14860" width="13.5703125" style="11" customWidth="1"/>
    <col min="14861" max="15105" width="11.42578125" style="11"/>
    <col min="15106" max="15111" width="12.5703125" style="11" customWidth="1"/>
    <col min="15112" max="15114" width="13.140625" style="11" customWidth="1"/>
    <col min="15115" max="15115" width="12.5703125" style="11" customWidth="1"/>
    <col min="15116" max="15116" width="13.5703125" style="11" customWidth="1"/>
    <col min="15117" max="15361" width="11.42578125" style="11"/>
    <col min="15362" max="15367" width="12.5703125" style="11" customWidth="1"/>
    <col min="15368" max="15370" width="13.140625" style="11" customWidth="1"/>
    <col min="15371" max="15371" width="12.5703125" style="11" customWidth="1"/>
    <col min="15372" max="15372" width="13.5703125" style="11" customWidth="1"/>
    <col min="15373" max="15617" width="11.42578125" style="11"/>
    <col min="15618" max="15623" width="12.5703125" style="11" customWidth="1"/>
    <col min="15624" max="15626" width="13.140625" style="11" customWidth="1"/>
    <col min="15627" max="15627" width="12.5703125" style="11" customWidth="1"/>
    <col min="15628" max="15628" width="13.5703125" style="11" customWidth="1"/>
    <col min="15629" max="15873" width="11.42578125" style="11"/>
    <col min="15874" max="15879" width="12.5703125" style="11" customWidth="1"/>
    <col min="15880" max="15882" width="13.140625" style="11" customWidth="1"/>
    <col min="15883" max="15883" width="12.5703125" style="11" customWidth="1"/>
    <col min="15884" max="15884" width="13.5703125" style="11" customWidth="1"/>
    <col min="15885" max="16129" width="11.42578125" style="11"/>
    <col min="16130" max="16135" width="12.5703125" style="11" customWidth="1"/>
    <col min="16136" max="16138" width="13.140625" style="11" customWidth="1"/>
    <col min="16139" max="16139" width="12.5703125" style="11" customWidth="1"/>
    <col min="16140" max="16140" width="13.5703125" style="11" customWidth="1"/>
    <col min="16141" max="16384" width="11.42578125" style="11"/>
  </cols>
  <sheetData>
    <row r="1" spans="1:18" x14ac:dyDescent="0.25">
      <c r="A1" s="14" t="s">
        <v>1</v>
      </c>
      <c r="B1" s="15"/>
      <c r="C1" s="15"/>
      <c r="D1" s="15"/>
      <c r="G1" s="24" t="s">
        <v>73</v>
      </c>
      <c r="H1" s="25">
        <v>0.09</v>
      </c>
      <c r="L1" s="17" t="s">
        <v>69</v>
      </c>
      <c r="M1" s="26">
        <f>SUM(M7:M1048576)</f>
        <v>16330691.979999995</v>
      </c>
      <c r="N1" s="26">
        <f>SUM(N7:N1048576)</f>
        <v>1466783.1323999984</v>
      </c>
    </row>
    <row r="2" spans="1:18" x14ac:dyDescent="0.25">
      <c r="A2" s="14"/>
      <c r="B2" s="15"/>
      <c r="C2" s="15"/>
      <c r="D2" s="15"/>
      <c r="G2" s="24" t="s">
        <v>74</v>
      </c>
      <c r="H2" s="25">
        <v>0.06</v>
      </c>
      <c r="L2" s="17" t="s">
        <v>70</v>
      </c>
      <c r="M2" s="26">
        <f>MAX(M7:M1048576)</f>
        <v>492258.77999999997</v>
      </c>
      <c r="N2" s="26"/>
    </row>
    <row r="3" spans="1:18" x14ac:dyDescent="0.25">
      <c r="A3" s="14"/>
      <c r="B3" s="15"/>
      <c r="C3" s="15"/>
      <c r="D3" s="15"/>
      <c r="G3" s="24"/>
      <c r="L3" s="17" t="s">
        <v>71</v>
      </c>
      <c r="M3" s="26">
        <f>MIN(M7:M1048576)</f>
        <v>0.96</v>
      </c>
      <c r="N3" s="26"/>
    </row>
    <row r="4" spans="1:18" x14ac:dyDescent="0.25">
      <c r="A4" s="14"/>
      <c r="B4" s="15"/>
      <c r="C4" s="15"/>
      <c r="D4" s="15"/>
      <c r="G4" s="17" t="s">
        <v>72</v>
      </c>
      <c r="H4" s="22">
        <f>COUNTA(H7:H1048576)</f>
        <v>490</v>
      </c>
      <c r="I4" s="13">
        <f>COUNTA(I7:I1048576)</f>
        <v>164</v>
      </c>
      <c r="L4" s="17" t="s">
        <v>59</v>
      </c>
      <c r="M4">
        <f>COUNT(M7:M1048576)</f>
        <v>600</v>
      </c>
    </row>
    <row r="5" spans="1:18" x14ac:dyDescent="0.25">
      <c r="A5" s="14"/>
      <c r="B5" s="15"/>
      <c r="C5" s="15"/>
      <c r="D5" s="15"/>
      <c r="L5" s="21"/>
    </row>
    <row r="6" spans="1:18" s="16" customFormat="1" ht="36" customHeight="1" x14ac:dyDescent="0.25">
      <c r="A6" s="32" t="s">
        <v>2</v>
      </c>
      <c r="B6" s="32" t="s">
        <v>3</v>
      </c>
      <c r="C6" s="32" t="s">
        <v>4</v>
      </c>
      <c r="D6" s="32" t="s">
        <v>99</v>
      </c>
      <c r="E6" s="32" t="s">
        <v>5</v>
      </c>
      <c r="F6" s="33" t="s">
        <v>6</v>
      </c>
      <c r="G6" s="34" t="s">
        <v>7</v>
      </c>
      <c r="H6" s="35" t="s">
        <v>60</v>
      </c>
      <c r="I6" s="35" t="s">
        <v>8</v>
      </c>
      <c r="J6" s="35" t="s">
        <v>76</v>
      </c>
      <c r="K6" s="32" t="s">
        <v>9</v>
      </c>
      <c r="L6" s="32" t="s">
        <v>10</v>
      </c>
      <c r="M6" s="32" t="s">
        <v>11</v>
      </c>
      <c r="N6" s="36" t="s">
        <v>62</v>
      </c>
      <c r="O6" s="36" t="s">
        <v>61</v>
      </c>
      <c r="P6" s="36" t="s">
        <v>75</v>
      </c>
      <c r="Q6" s="36" t="s">
        <v>67</v>
      </c>
      <c r="R6" s="23"/>
    </row>
    <row r="7" spans="1:18" x14ac:dyDescent="0.25">
      <c r="A7" s="37" t="s">
        <v>12</v>
      </c>
      <c r="B7" s="37" t="s">
        <v>0</v>
      </c>
      <c r="C7" s="37" t="s">
        <v>13</v>
      </c>
      <c r="D7" s="37" t="str">
        <f>VLOOKUP(MitarbeitNamen,MitarbeiterDaten,7,0)</f>
        <v>Klose</v>
      </c>
      <c r="E7" s="37" t="s">
        <v>14</v>
      </c>
      <c r="F7" s="38">
        <v>532</v>
      </c>
      <c r="G7" s="39">
        <v>0.71</v>
      </c>
      <c r="H7" s="40"/>
      <c r="I7" s="40"/>
      <c r="J7" s="40">
        <v>0.28999999999999998</v>
      </c>
      <c r="K7" s="41">
        <v>1</v>
      </c>
      <c r="L7" s="37" t="s">
        <v>15</v>
      </c>
      <c r="M7" s="42">
        <f>F7*G7</f>
        <v>377.71999999999997</v>
      </c>
      <c r="N7" s="42">
        <f>IF(M7&lt;1000,$H$2*M7,$H$1*M7)</f>
        <v>22.663199999999996</v>
      </c>
      <c r="O7" s="42">
        <f>IF(I7="x",25,10)</f>
        <v>10</v>
      </c>
      <c r="P7" s="43" t="str">
        <f>VLOOKUP(J7,Trübheitsgrad!$B$4:$C$8,2)</f>
        <v>A</v>
      </c>
      <c r="Q7" s="37" t="str">
        <f>VLOOKUP(Händler_Namen,HändlerAdressen,4,0)</f>
        <v>Köln</v>
      </c>
    </row>
    <row r="8" spans="1:18" x14ac:dyDescent="0.25">
      <c r="A8" s="37" t="s">
        <v>12</v>
      </c>
      <c r="B8" s="37" t="s">
        <v>16</v>
      </c>
      <c r="C8" s="37" t="s">
        <v>17</v>
      </c>
      <c r="D8" s="37" t="str">
        <f>VLOOKUP(MitarbeitNamen,MitarbeiterDaten,7,0)</f>
        <v>Löw</v>
      </c>
      <c r="E8" s="37" t="s">
        <v>18</v>
      </c>
      <c r="F8" s="38">
        <v>1654</v>
      </c>
      <c r="G8" s="39">
        <v>50.33</v>
      </c>
      <c r="H8" s="40"/>
      <c r="I8" s="40"/>
      <c r="J8" s="40">
        <v>0.72</v>
      </c>
      <c r="K8" s="41">
        <v>3</v>
      </c>
      <c r="L8" s="37" t="s">
        <v>19</v>
      </c>
      <c r="M8" s="42">
        <f t="shared" ref="M8:M71" si="0">F8*G8</f>
        <v>83245.819999999992</v>
      </c>
      <c r="N8" s="42">
        <f t="shared" ref="N8:N71" si="1">IF(M8&lt;1000,$H$2*M8,$H$1*M8)</f>
        <v>7492.1237999999994</v>
      </c>
      <c r="O8" s="42">
        <f t="shared" ref="O8:O71" si="2">IF(I8="x",25,10)</f>
        <v>10</v>
      </c>
      <c r="P8" s="43" t="str">
        <f>VLOOKUP(J8,Trübheitsgrad!$B$4:$C$8,2)</f>
        <v>D</v>
      </c>
      <c r="Q8" s="37" t="str">
        <f>VLOOKUP(Händler_Namen,HändlerAdressen,4,0)</f>
        <v>Düsseldorf</v>
      </c>
    </row>
    <row r="9" spans="1:18" x14ac:dyDescent="0.25">
      <c r="A9" s="37" t="s">
        <v>12</v>
      </c>
      <c r="B9" s="37" t="s">
        <v>20</v>
      </c>
      <c r="C9" s="37" t="s">
        <v>85</v>
      </c>
      <c r="D9" s="37" t="str">
        <f>VLOOKUP(MitarbeitNamen,MitarbeiterDaten,7,0)</f>
        <v>Löw</v>
      </c>
      <c r="E9" s="37" t="s">
        <v>18</v>
      </c>
      <c r="F9" s="38">
        <v>675</v>
      </c>
      <c r="G9" s="39">
        <v>50.8</v>
      </c>
      <c r="H9" s="40" t="s">
        <v>21</v>
      </c>
      <c r="I9" s="40"/>
      <c r="J9" s="40">
        <v>0.9</v>
      </c>
      <c r="K9" s="41">
        <v>2</v>
      </c>
      <c r="L9" s="37" t="s">
        <v>78</v>
      </c>
      <c r="M9" s="42">
        <f t="shared" si="0"/>
        <v>34290</v>
      </c>
      <c r="N9" s="42">
        <f t="shared" si="1"/>
        <v>3086.1</v>
      </c>
      <c r="O9" s="42">
        <f t="shared" si="2"/>
        <v>10</v>
      </c>
      <c r="P9" s="43" t="str">
        <f>VLOOKUP(J9,Trübheitsgrad!$B$4:$C$8,2)</f>
        <v>D</v>
      </c>
      <c r="Q9" s="37" t="str">
        <f>VLOOKUP(Händler_Namen,HändlerAdressen,4,0)</f>
        <v>Köln</v>
      </c>
    </row>
    <row r="10" spans="1:18" x14ac:dyDescent="0.25">
      <c r="A10" s="37" t="s">
        <v>12</v>
      </c>
      <c r="B10" s="37" t="s">
        <v>16</v>
      </c>
      <c r="C10" s="37" t="s">
        <v>23</v>
      </c>
      <c r="D10" s="37" t="str">
        <f>VLOOKUP(MitarbeitNamen,MitarbeiterDaten,7,0)</f>
        <v>Müller</v>
      </c>
      <c r="E10" s="37" t="s">
        <v>18</v>
      </c>
      <c r="F10" s="38">
        <v>2353</v>
      </c>
      <c r="G10" s="39">
        <v>47.9</v>
      </c>
      <c r="H10" s="40" t="s">
        <v>21</v>
      </c>
      <c r="I10" s="40"/>
      <c r="J10" s="40">
        <v>0.1</v>
      </c>
      <c r="K10" s="41">
        <v>4</v>
      </c>
      <c r="L10" s="37" t="s">
        <v>24</v>
      </c>
      <c r="M10" s="42">
        <f t="shared" si="0"/>
        <v>112708.7</v>
      </c>
      <c r="N10" s="42">
        <f t="shared" si="1"/>
        <v>10143.782999999999</v>
      </c>
      <c r="O10" s="42">
        <f t="shared" si="2"/>
        <v>10</v>
      </c>
      <c r="P10" s="43" t="str">
        <f>VLOOKUP(J10,Trübheitsgrad!$B$4:$C$8,2)</f>
        <v>A</v>
      </c>
      <c r="Q10" s="37" t="str">
        <f>VLOOKUP(Händler_Namen,HändlerAdressen,4,0)</f>
        <v>München</v>
      </c>
    </row>
    <row r="11" spans="1:18" x14ac:dyDescent="0.25">
      <c r="A11" s="37" t="s">
        <v>12</v>
      </c>
      <c r="B11" s="37" t="s">
        <v>16</v>
      </c>
      <c r="C11" s="37" t="s">
        <v>13</v>
      </c>
      <c r="D11" s="37" t="str">
        <f>VLOOKUP(MitarbeitNamen,MitarbeiterDaten,7,0)</f>
        <v>Klose</v>
      </c>
      <c r="E11" s="37" t="s">
        <v>14</v>
      </c>
      <c r="F11" s="38">
        <v>645</v>
      </c>
      <c r="G11" s="39">
        <v>0.3</v>
      </c>
      <c r="H11" s="40" t="s">
        <v>21</v>
      </c>
      <c r="I11" s="40" t="s">
        <v>21</v>
      </c>
      <c r="J11" s="40">
        <v>0.59</v>
      </c>
      <c r="K11" s="41">
        <v>2</v>
      </c>
      <c r="L11" s="37" t="s">
        <v>68</v>
      </c>
      <c r="M11" s="42">
        <f t="shared" si="0"/>
        <v>193.5</v>
      </c>
      <c r="N11" s="42">
        <f t="shared" si="1"/>
        <v>11.61</v>
      </c>
      <c r="O11" s="42">
        <f t="shared" si="2"/>
        <v>25</v>
      </c>
      <c r="P11" s="43" t="str">
        <f>VLOOKUP(J11,Trübheitsgrad!$B$4:$C$8,2)</f>
        <v>D</v>
      </c>
      <c r="Q11" s="37" t="str">
        <f>VLOOKUP(Händler_Namen,HändlerAdressen,4,0)</f>
        <v>Düsseldorf</v>
      </c>
    </row>
    <row r="12" spans="1:18" x14ac:dyDescent="0.25">
      <c r="A12" s="37" t="s">
        <v>12</v>
      </c>
      <c r="B12" s="37" t="s">
        <v>16</v>
      </c>
      <c r="C12" s="37" t="s">
        <v>17</v>
      </c>
      <c r="D12" s="37" t="str">
        <f>VLOOKUP(MitarbeitNamen,MitarbeiterDaten,7,0)</f>
        <v>Löw</v>
      </c>
      <c r="E12" s="37" t="s">
        <v>18</v>
      </c>
      <c r="F12" s="38">
        <v>645</v>
      </c>
      <c r="G12" s="39">
        <v>52.75</v>
      </c>
      <c r="H12" s="40"/>
      <c r="I12" s="40"/>
      <c r="J12" s="40">
        <v>0.94</v>
      </c>
      <c r="K12" s="41">
        <v>1</v>
      </c>
      <c r="L12" s="37" t="s">
        <v>15</v>
      </c>
      <c r="M12" s="42">
        <f t="shared" si="0"/>
        <v>34023.75</v>
      </c>
      <c r="N12" s="42">
        <f t="shared" si="1"/>
        <v>3062.1374999999998</v>
      </c>
      <c r="O12" s="42">
        <f t="shared" si="2"/>
        <v>10</v>
      </c>
      <c r="P12" s="43" t="str">
        <f>VLOOKUP(J12,Trübheitsgrad!$B$4:$C$8,2)</f>
        <v>E</v>
      </c>
      <c r="Q12" s="37" t="str">
        <f>VLOOKUP(Händler_Namen,HändlerAdressen,4,0)</f>
        <v>Köln</v>
      </c>
    </row>
    <row r="13" spans="1:18" x14ac:dyDescent="0.25">
      <c r="A13" s="37" t="s">
        <v>12</v>
      </c>
      <c r="B13" s="37" t="s">
        <v>20</v>
      </c>
      <c r="C13" s="37" t="s">
        <v>85</v>
      </c>
      <c r="D13" s="37" t="str">
        <f>VLOOKUP(MitarbeitNamen,MitarbeiterDaten,7,0)</f>
        <v>Löw</v>
      </c>
      <c r="E13" s="37" t="s">
        <v>14</v>
      </c>
      <c r="F13" s="38">
        <v>345</v>
      </c>
      <c r="G13" s="39">
        <v>0.01</v>
      </c>
      <c r="H13" s="40" t="s">
        <v>21</v>
      </c>
      <c r="I13" s="40"/>
      <c r="J13" s="40">
        <v>0.12</v>
      </c>
      <c r="K13" s="41">
        <v>4</v>
      </c>
      <c r="L13" s="37" t="s">
        <v>78</v>
      </c>
      <c r="M13" s="42">
        <f t="shared" si="0"/>
        <v>3.45</v>
      </c>
      <c r="N13" s="42">
        <f t="shared" si="1"/>
        <v>0.20699999999999999</v>
      </c>
      <c r="O13" s="42">
        <f t="shared" si="2"/>
        <v>10</v>
      </c>
      <c r="P13" s="43" t="str">
        <f>VLOOKUP(J13,Trübheitsgrad!$B$4:$C$8,2)</f>
        <v>A</v>
      </c>
      <c r="Q13" s="37" t="str">
        <f>VLOOKUP(Händler_Namen,HändlerAdressen,4,0)</f>
        <v>Köln</v>
      </c>
    </row>
    <row r="14" spans="1:18" x14ac:dyDescent="0.25">
      <c r="A14" s="37" t="s">
        <v>12</v>
      </c>
      <c r="B14" s="37" t="s">
        <v>0</v>
      </c>
      <c r="C14" s="37" t="s">
        <v>23</v>
      </c>
      <c r="D14" s="37" t="str">
        <f>VLOOKUP(MitarbeitNamen,MitarbeiterDaten,7,0)</f>
        <v>Müller</v>
      </c>
      <c r="E14" s="37" t="s">
        <v>14</v>
      </c>
      <c r="F14" s="38">
        <v>4565</v>
      </c>
      <c r="G14" s="39">
        <v>0.76</v>
      </c>
      <c r="H14" s="40" t="s">
        <v>21</v>
      </c>
      <c r="I14" s="40"/>
      <c r="J14" s="40">
        <v>0.81</v>
      </c>
      <c r="K14" s="41">
        <v>5</v>
      </c>
      <c r="L14" s="37" t="s">
        <v>19</v>
      </c>
      <c r="M14" s="42">
        <f t="shared" si="0"/>
        <v>3469.4</v>
      </c>
      <c r="N14" s="42">
        <f t="shared" si="1"/>
        <v>312.24599999999998</v>
      </c>
      <c r="O14" s="42">
        <f t="shared" si="2"/>
        <v>10</v>
      </c>
      <c r="P14" s="43" t="str">
        <f>VLOOKUP(J14,Trübheitsgrad!$B$4:$C$8,2)</f>
        <v>D</v>
      </c>
      <c r="Q14" s="37" t="str">
        <f>VLOOKUP(Händler_Namen,HändlerAdressen,4,0)</f>
        <v>Düsseldorf</v>
      </c>
    </row>
    <row r="15" spans="1:18" x14ac:dyDescent="0.25">
      <c r="A15" s="37" t="s">
        <v>12</v>
      </c>
      <c r="B15" s="37" t="s">
        <v>25</v>
      </c>
      <c r="C15" s="37" t="s">
        <v>13</v>
      </c>
      <c r="D15" s="37" t="str">
        <f>VLOOKUP(MitarbeitNamen,MitarbeiterDaten,7,0)</f>
        <v>Klose</v>
      </c>
      <c r="E15" s="37" t="s">
        <v>18</v>
      </c>
      <c r="F15" s="38">
        <v>3463</v>
      </c>
      <c r="G15" s="39">
        <v>53.14</v>
      </c>
      <c r="H15" s="40" t="s">
        <v>21</v>
      </c>
      <c r="I15" s="40" t="s">
        <v>21</v>
      </c>
      <c r="J15" s="40">
        <v>0.22</v>
      </c>
      <c r="K15" s="41">
        <v>4</v>
      </c>
      <c r="L15" s="37" t="s">
        <v>22</v>
      </c>
      <c r="M15" s="42">
        <f t="shared" si="0"/>
        <v>184023.82</v>
      </c>
      <c r="N15" s="42">
        <f t="shared" si="1"/>
        <v>16562.143800000002</v>
      </c>
      <c r="O15" s="42">
        <f t="shared" si="2"/>
        <v>25</v>
      </c>
      <c r="P15" s="43" t="str">
        <f>VLOOKUP(J15,Trübheitsgrad!$B$4:$C$8,2)</f>
        <v>A</v>
      </c>
      <c r="Q15" s="37" t="str">
        <f>VLOOKUP(Händler_Namen,HändlerAdressen,4,0)</f>
        <v>Köln</v>
      </c>
    </row>
    <row r="16" spans="1:18" x14ac:dyDescent="0.25">
      <c r="A16" s="37" t="s">
        <v>12</v>
      </c>
      <c r="B16" s="37" t="s">
        <v>0</v>
      </c>
      <c r="C16" s="37" t="s">
        <v>17</v>
      </c>
      <c r="D16" s="37" t="str">
        <f>VLOOKUP(MitarbeitNamen,MitarbeiterDaten,7,0)</f>
        <v>Löw</v>
      </c>
      <c r="E16" s="37" t="s">
        <v>18</v>
      </c>
      <c r="F16" s="38">
        <v>3456</v>
      </c>
      <c r="G16" s="39">
        <v>52.09</v>
      </c>
      <c r="H16" s="40"/>
      <c r="I16" s="40"/>
      <c r="J16" s="40">
        <v>0.99</v>
      </c>
      <c r="K16" s="41">
        <v>3</v>
      </c>
      <c r="L16" s="37" t="s">
        <v>15</v>
      </c>
      <c r="M16" s="42">
        <f t="shared" si="0"/>
        <v>180023.04000000001</v>
      </c>
      <c r="N16" s="42">
        <f t="shared" si="1"/>
        <v>16202.0736</v>
      </c>
      <c r="O16" s="42">
        <f t="shared" si="2"/>
        <v>10</v>
      </c>
      <c r="P16" s="43" t="str">
        <f>VLOOKUP(J16,Trübheitsgrad!$B$4:$C$8,2)</f>
        <v>E</v>
      </c>
      <c r="Q16" s="37" t="str">
        <f>VLOOKUP(Händler_Namen,HändlerAdressen,4,0)</f>
        <v>Köln</v>
      </c>
    </row>
    <row r="17" spans="1:17" x14ac:dyDescent="0.25">
      <c r="A17" s="37" t="s">
        <v>12</v>
      </c>
      <c r="B17" s="37" t="s">
        <v>0</v>
      </c>
      <c r="C17" s="37" t="s">
        <v>85</v>
      </c>
      <c r="D17" s="37" t="str">
        <f>VLOOKUP(MitarbeitNamen,MitarbeiterDaten,7,0)</f>
        <v>Löw</v>
      </c>
      <c r="E17" s="37" t="s">
        <v>18</v>
      </c>
      <c r="F17" s="38">
        <v>234</v>
      </c>
      <c r="G17" s="39">
        <v>45.45</v>
      </c>
      <c r="H17" s="40" t="s">
        <v>21</v>
      </c>
      <c r="I17" s="40" t="s">
        <v>21</v>
      </c>
      <c r="J17" s="40">
        <v>0.32</v>
      </c>
      <c r="K17" s="41">
        <v>2</v>
      </c>
      <c r="L17" s="37" t="s">
        <v>68</v>
      </c>
      <c r="M17" s="42">
        <f t="shared" si="0"/>
        <v>10635.300000000001</v>
      </c>
      <c r="N17" s="42">
        <f t="shared" si="1"/>
        <v>957.17700000000002</v>
      </c>
      <c r="O17" s="42">
        <f t="shared" si="2"/>
        <v>25</v>
      </c>
      <c r="P17" s="43" t="str">
        <f>VLOOKUP(J17,Trübheitsgrad!$B$4:$C$8,2)</f>
        <v>A</v>
      </c>
      <c r="Q17" s="37" t="str">
        <f>VLOOKUP(Händler_Namen,HändlerAdressen,4,0)</f>
        <v>Düsseldorf</v>
      </c>
    </row>
    <row r="18" spans="1:17" x14ac:dyDescent="0.25">
      <c r="A18" s="37" t="s">
        <v>12</v>
      </c>
      <c r="B18" s="37" t="s">
        <v>20</v>
      </c>
      <c r="C18" s="37" t="s">
        <v>23</v>
      </c>
      <c r="D18" s="37" t="str">
        <f>VLOOKUP(MitarbeitNamen,MitarbeiterDaten,7,0)</f>
        <v>Müller</v>
      </c>
      <c r="E18" s="37" t="s">
        <v>18</v>
      </c>
      <c r="F18" s="38">
        <v>876</v>
      </c>
      <c r="G18" s="39">
        <v>49.14</v>
      </c>
      <c r="H18" s="40" t="s">
        <v>21</v>
      </c>
      <c r="I18" s="40"/>
      <c r="J18" s="40">
        <v>0.33</v>
      </c>
      <c r="K18" s="41">
        <v>4</v>
      </c>
      <c r="L18" s="37" t="s">
        <v>15</v>
      </c>
      <c r="M18" s="42">
        <f t="shared" si="0"/>
        <v>43046.64</v>
      </c>
      <c r="N18" s="42">
        <f t="shared" si="1"/>
        <v>3874.1976</v>
      </c>
      <c r="O18" s="42">
        <f t="shared" si="2"/>
        <v>10</v>
      </c>
      <c r="P18" s="43" t="str">
        <f>VLOOKUP(J18,Trübheitsgrad!$B$4:$C$8,2)</f>
        <v>A</v>
      </c>
      <c r="Q18" s="37" t="str">
        <f>VLOOKUP(Händler_Namen,HändlerAdressen,4,0)</f>
        <v>Köln</v>
      </c>
    </row>
    <row r="19" spans="1:17" x14ac:dyDescent="0.25">
      <c r="A19" s="37" t="s">
        <v>12</v>
      </c>
      <c r="B19" s="37" t="s">
        <v>16</v>
      </c>
      <c r="C19" s="37" t="s">
        <v>13</v>
      </c>
      <c r="D19" s="37" t="str">
        <f>VLOOKUP(MitarbeitNamen,MitarbeiterDaten,7,0)</f>
        <v>Klose</v>
      </c>
      <c r="E19" s="37" t="s">
        <v>18</v>
      </c>
      <c r="F19" s="38">
        <v>547</v>
      </c>
      <c r="G19" s="39">
        <v>53.63</v>
      </c>
      <c r="H19" s="40"/>
      <c r="I19" s="40" t="s">
        <v>21</v>
      </c>
      <c r="J19" s="40">
        <v>0.52</v>
      </c>
      <c r="K19" s="41">
        <v>3</v>
      </c>
      <c r="L19" s="37" t="s">
        <v>19</v>
      </c>
      <c r="M19" s="42">
        <f t="shared" si="0"/>
        <v>29335.61</v>
      </c>
      <c r="N19" s="42">
        <f t="shared" si="1"/>
        <v>2640.2049000000002</v>
      </c>
      <c r="O19" s="42">
        <f t="shared" si="2"/>
        <v>25</v>
      </c>
      <c r="P19" s="43" t="str">
        <f>VLOOKUP(J19,Trübheitsgrad!$B$4:$C$8,2)</f>
        <v>C</v>
      </c>
      <c r="Q19" s="37" t="str">
        <f>VLOOKUP(Händler_Namen,HändlerAdressen,4,0)</f>
        <v>Düsseldorf</v>
      </c>
    </row>
    <row r="20" spans="1:17" x14ac:dyDescent="0.25">
      <c r="A20" s="37" t="s">
        <v>12</v>
      </c>
      <c r="B20" s="37" t="s">
        <v>20</v>
      </c>
      <c r="C20" s="37" t="s">
        <v>17</v>
      </c>
      <c r="D20" s="37" t="str">
        <f>VLOOKUP(MitarbeitNamen,MitarbeiterDaten,7,0)</f>
        <v>Löw</v>
      </c>
      <c r="E20" s="37" t="s">
        <v>14</v>
      </c>
      <c r="F20" s="38">
        <v>3453</v>
      </c>
      <c r="G20" s="39">
        <v>0.79</v>
      </c>
      <c r="H20" s="40"/>
      <c r="I20" s="40"/>
      <c r="J20" s="40">
        <v>0.71</v>
      </c>
      <c r="K20" s="41">
        <v>1</v>
      </c>
      <c r="L20" s="37" t="s">
        <v>68</v>
      </c>
      <c r="M20" s="42">
        <f t="shared" si="0"/>
        <v>2727.8700000000003</v>
      </c>
      <c r="N20" s="42">
        <f t="shared" si="1"/>
        <v>245.50830000000002</v>
      </c>
      <c r="O20" s="42">
        <f t="shared" si="2"/>
        <v>10</v>
      </c>
      <c r="P20" s="43" t="str">
        <f>VLOOKUP(J20,Trübheitsgrad!$B$4:$C$8,2)</f>
        <v>D</v>
      </c>
      <c r="Q20" s="37" t="str">
        <f>VLOOKUP(Händler_Namen,HändlerAdressen,4,0)</f>
        <v>Düsseldorf</v>
      </c>
    </row>
    <row r="21" spans="1:17" x14ac:dyDescent="0.25">
      <c r="A21" s="37" t="s">
        <v>12</v>
      </c>
      <c r="B21" s="37" t="s">
        <v>20</v>
      </c>
      <c r="C21" s="37" t="s">
        <v>85</v>
      </c>
      <c r="D21" s="37" t="str">
        <f>VLOOKUP(MitarbeitNamen,MitarbeiterDaten,7,0)</f>
        <v>Löw</v>
      </c>
      <c r="E21" s="37" t="s">
        <v>14</v>
      </c>
      <c r="F21" s="38">
        <v>456</v>
      </c>
      <c r="G21" s="39">
        <v>0.37</v>
      </c>
      <c r="H21" s="40" t="s">
        <v>21</v>
      </c>
      <c r="I21" s="40"/>
      <c r="J21" s="40">
        <v>0.56000000000000005</v>
      </c>
      <c r="K21" s="41">
        <v>3</v>
      </c>
      <c r="L21" s="37" t="s">
        <v>15</v>
      </c>
      <c r="M21" s="42">
        <f t="shared" si="0"/>
        <v>168.72</v>
      </c>
      <c r="N21" s="42">
        <f t="shared" si="1"/>
        <v>10.123199999999999</v>
      </c>
      <c r="O21" s="42">
        <f t="shared" si="2"/>
        <v>10</v>
      </c>
      <c r="P21" s="43" t="str">
        <f>VLOOKUP(J21,Trübheitsgrad!$B$4:$C$8,2)</f>
        <v>C</v>
      </c>
      <c r="Q21" s="37" t="str">
        <f>VLOOKUP(Händler_Namen,HändlerAdressen,4,0)</f>
        <v>Köln</v>
      </c>
    </row>
    <row r="22" spans="1:17" x14ac:dyDescent="0.25">
      <c r="A22" s="37" t="s">
        <v>12</v>
      </c>
      <c r="B22" s="37" t="s">
        <v>16</v>
      </c>
      <c r="C22" s="37" t="s">
        <v>23</v>
      </c>
      <c r="D22" s="37" t="str">
        <f>VLOOKUP(MitarbeitNamen,MitarbeiterDaten,7,0)</f>
        <v>Müller</v>
      </c>
      <c r="E22" s="37" t="s">
        <v>14</v>
      </c>
      <c r="F22" s="38">
        <v>345</v>
      </c>
      <c r="G22" s="39">
        <v>0.96</v>
      </c>
      <c r="H22" s="40" t="s">
        <v>21</v>
      </c>
      <c r="I22" s="40"/>
      <c r="J22" s="40">
        <v>0.68</v>
      </c>
      <c r="K22" s="41">
        <v>2</v>
      </c>
      <c r="L22" s="37" t="s">
        <v>24</v>
      </c>
      <c r="M22" s="42">
        <f t="shared" si="0"/>
        <v>331.2</v>
      </c>
      <c r="N22" s="42">
        <f t="shared" si="1"/>
        <v>19.872</v>
      </c>
      <c r="O22" s="42">
        <f t="shared" si="2"/>
        <v>10</v>
      </c>
      <c r="P22" s="43" t="str">
        <f>VLOOKUP(J22,Trübheitsgrad!$B$4:$C$8,2)</f>
        <v>D</v>
      </c>
      <c r="Q22" s="37" t="str">
        <f>VLOOKUP(Händler_Namen,HändlerAdressen,4,0)</f>
        <v>München</v>
      </c>
    </row>
    <row r="23" spans="1:17" x14ac:dyDescent="0.25">
      <c r="A23" s="37" t="s">
        <v>12</v>
      </c>
      <c r="B23" s="37" t="s">
        <v>20</v>
      </c>
      <c r="C23" s="37" t="s">
        <v>13</v>
      </c>
      <c r="D23" s="37" t="str">
        <f>VLOOKUP(MitarbeitNamen,MitarbeiterDaten,7,0)</f>
        <v>Klose</v>
      </c>
      <c r="E23" s="37" t="s">
        <v>14</v>
      </c>
      <c r="F23" s="38">
        <v>1887</v>
      </c>
      <c r="G23" s="39">
        <v>0.87</v>
      </c>
      <c r="H23" s="40"/>
      <c r="I23" s="40"/>
      <c r="J23" s="40">
        <v>0.54</v>
      </c>
      <c r="K23" s="41">
        <v>4</v>
      </c>
      <c r="L23" s="37" t="s">
        <v>24</v>
      </c>
      <c r="M23" s="42">
        <f t="shared" si="0"/>
        <v>1641.69</v>
      </c>
      <c r="N23" s="42">
        <f t="shared" si="1"/>
        <v>147.75210000000001</v>
      </c>
      <c r="O23" s="42">
        <f t="shared" si="2"/>
        <v>10</v>
      </c>
      <c r="P23" s="43" t="str">
        <f>VLOOKUP(J23,Trübheitsgrad!$B$4:$C$8,2)</f>
        <v>C</v>
      </c>
      <c r="Q23" s="37" t="str">
        <f>VLOOKUP(Händler_Namen,HändlerAdressen,4,0)</f>
        <v>München</v>
      </c>
    </row>
    <row r="24" spans="1:17" x14ac:dyDescent="0.25">
      <c r="A24" s="37" t="s">
        <v>12</v>
      </c>
      <c r="B24" s="37" t="s">
        <v>20</v>
      </c>
      <c r="C24" s="37" t="s">
        <v>17</v>
      </c>
      <c r="D24" s="37" t="str">
        <f>VLOOKUP(MitarbeitNamen,MitarbeiterDaten,7,0)</f>
        <v>Löw</v>
      </c>
      <c r="E24" s="37" t="s">
        <v>18</v>
      </c>
      <c r="F24" s="38">
        <v>465</v>
      </c>
      <c r="G24" s="39">
        <v>45.56</v>
      </c>
      <c r="H24" s="40" t="s">
        <v>21</v>
      </c>
      <c r="I24" s="40"/>
      <c r="J24" s="40">
        <v>0.75</v>
      </c>
      <c r="K24" s="41">
        <v>2</v>
      </c>
      <c r="L24" s="37" t="s">
        <v>22</v>
      </c>
      <c r="M24" s="42">
        <f t="shared" si="0"/>
        <v>21185.4</v>
      </c>
      <c r="N24" s="42">
        <f t="shared" si="1"/>
        <v>1906.6860000000001</v>
      </c>
      <c r="O24" s="42">
        <f t="shared" si="2"/>
        <v>10</v>
      </c>
      <c r="P24" s="43" t="str">
        <f>VLOOKUP(J24,Trübheitsgrad!$B$4:$C$8,2)</f>
        <v>D</v>
      </c>
      <c r="Q24" s="37" t="str">
        <f>VLOOKUP(Händler_Namen,HändlerAdressen,4,0)</f>
        <v>Köln</v>
      </c>
    </row>
    <row r="25" spans="1:17" x14ac:dyDescent="0.25">
      <c r="A25" s="37" t="s">
        <v>12</v>
      </c>
      <c r="B25" s="37" t="s">
        <v>20</v>
      </c>
      <c r="C25" s="37" t="s">
        <v>85</v>
      </c>
      <c r="D25" s="37" t="str">
        <f>VLOOKUP(MitarbeitNamen,MitarbeiterDaten,7,0)</f>
        <v>Löw</v>
      </c>
      <c r="E25" s="37" t="s">
        <v>14</v>
      </c>
      <c r="F25" s="38">
        <v>784</v>
      </c>
      <c r="G25" s="39">
        <v>0.95</v>
      </c>
      <c r="H25" s="40"/>
      <c r="I25" s="40"/>
      <c r="J25" s="40">
        <v>0.42</v>
      </c>
      <c r="K25" s="41">
        <v>1</v>
      </c>
      <c r="L25" s="37" t="s">
        <v>15</v>
      </c>
      <c r="M25" s="42">
        <f t="shared" si="0"/>
        <v>744.8</v>
      </c>
      <c r="N25" s="42">
        <f t="shared" si="1"/>
        <v>44.687999999999995</v>
      </c>
      <c r="O25" s="42">
        <f t="shared" si="2"/>
        <v>10</v>
      </c>
      <c r="P25" s="43" t="str">
        <f>VLOOKUP(J25,Trübheitsgrad!$B$4:$C$8,2)</f>
        <v>B</v>
      </c>
      <c r="Q25" s="37" t="str">
        <f>VLOOKUP(Händler_Namen,HändlerAdressen,4,0)</f>
        <v>Köln</v>
      </c>
    </row>
    <row r="26" spans="1:17" x14ac:dyDescent="0.25">
      <c r="A26" s="37" t="s">
        <v>12</v>
      </c>
      <c r="B26" s="37" t="s">
        <v>20</v>
      </c>
      <c r="C26" s="37" t="s">
        <v>23</v>
      </c>
      <c r="D26" s="37" t="str">
        <f>VLOOKUP(MitarbeitNamen,MitarbeiterDaten,7,0)</f>
        <v>Müller</v>
      </c>
      <c r="E26" s="37" t="s">
        <v>18</v>
      </c>
      <c r="F26" s="38">
        <v>345</v>
      </c>
      <c r="G26" s="39">
        <v>48.64</v>
      </c>
      <c r="H26" s="40" t="s">
        <v>21</v>
      </c>
      <c r="I26" s="40"/>
      <c r="J26" s="40">
        <v>0.41</v>
      </c>
      <c r="K26" s="41">
        <v>4</v>
      </c>
      <c r="L26" s="37" t="s">
        <v>15</v>
      </c>
      <c r="M26" s="42">
        <f t="shared" si="0"/>
        <v>16780.8</v>
      </c>
      <c r="N26" s="42">
        <f t="shared" si="1"/>
        <v>1510.2719999999999</v>
      </c>
      <c r="O26" s="42">
        <f t="shared" si="2"/>
        <v>10</v>
      </c>
      <c r="P26" s="43" t="str">
        <f>VLOOKUP(J26,Trübheitsgrad!$B$4:$C$8,2)</f>
        <v>B</v>
      </c>
      <c r="Q26" s="37" t="str">
        <f>VLOOKUP(Händler_Namen,HändlerAdressen,4,0)</f>
        <v>Köln</v>
      </c>
    </row>
    <row r="27" spans="1:17" x14ac:dyDescent="0.25">
      <c r="A27" s="37" t="s">
        <v>12</v>
      </c>
      <c r="B27" s="37" t="s">
        <v>20</v>
      </c>
      <c r="C27" s="37" t="s">
        <v>13</v>
      </c>
      <c r="D27" s="37" t="str">
        <f>VLOOKUP(MitarbeitNamen,MitarbeiterDaten,7,0)</f>
        <v>Klose</v>
      </c>
      <c r="E27" s="37" t="s">
        <v>14</v>
      </c>
      <c r="F27" s="38">
        <v>5676</v>
      </c>
      <c r="G27" s="39">
        <v>0.52</v>
      </c>
      <c r="H27" s="40" t="s">
        <v>21</v>
      </c>
      <c r="I27" s="40"/>
      <c r="J27" s="40">
        <v>0.62</v>
      </c>
      <c r="K27" s="41">
        <v>5</v>
      </c>
      <c r="L27" s="37" t="s">
        <v>19</v>
      </c>
      <c r="M27" s="42">
        <f t="shared" si="0"/>
        <v>2951.52</v>
      </c>
      <c r="N27" s="42">
        <f t="shared" si="1"/>
        <v>265.63679999999999</v>
      </c>
      <c r="O27" s="42">
        <f t="shared" si="2"/>
        <v>10</v>
      </c>
      <c r="P27" s="43" t="str">
        <f>VLOOKUP(J27,Trübheitsgrad!$B$4:$C$8,2)</f>
        <v>D</v>
      </c>
      <c r="Q27" s="37" t="str">
        <f>VLOOKUP(Händler_Namen,HändlerAdressen,4,0)</f>
        <v>Düsseldorf</v>
      </c>
    </row>
    <row r="28" spans="1:17" x14ac:dyDescent="0.25">
      <c r="A28" s="37" t="s">
        <v>12</v>
      </c>
      <c r="B28" s="37" t="s">
        <v>20</v>
      </c>
      <c r="C28" s="37" t="s">
        <v>17</v>
      </c>
      <c r="D28" s="37" t="str">
        <f>VLOOKUP(MitarbeitNamen,MitarbeiterDaten,7,0)</f>
        <v>Löw</v>
      </c>
      <c r="E28" s="37" t="s">
        <v>18</v>
      </c>
      <c r="F28" s="38">
        <v>5674</v>
      </c>
      <c r="G28" s="39">
        <v>52.67</v>
      </c>
      <c r="H28" s="40" t="s">
        <v>21</v>
      </c>
      <c r="I28" s="40" t="s">
        <v>21</v>
      </c>
      <c r="J28" s="40">
        <v>0.88</v>
      </c>
      <c r="K28" s="41">
        <v>4</v>
      </c>
      <c r="L28" s="37" t="s">
        <v>19</v>
      </c>
      <c r="M28" s="42">
        <f t="shared" si="0"/>
        <v>298849.58</v>
      </c>
      <c r="N28" s="42">
        <f t="shared" si="1"/>
        <v>26896.462200000002</v>
      </c>
      <c r="O28" s="42">
        <f t="shared" si="2"/>
        <v>25</v>
      </c>
      <c r="P28" s="43" t="str">
        <f>VLOOKUP(J28,Trübheitsgrad!$B$4:$C$8,2)</f>
        <v>D</v>
      </c>
      <c r="Q28" s="37" t="str">
        <f>VLOOKUP(Händler_Namen,HändlerAdressen,4,0)</f>
        <v>Düsseldorf</v>
      </c>
    </row>
    <row r="29" spans="1:17" x14ac:dyDescent="0.25">
      <c r="A29" s="37" t="s">
        <v>12</v>
      </c>
      <c r="B29" s="37" t="s">
        <v>20</v>
      </c>
      <c r="C29" s="37" t="s">
        <v>85</v>
      </c>
      <c r="D29" s="37" t="str">
        <f>VLOOKUP(MitarbeitNamen,MitarbeiterDaten,7,0)</f>
        <v>Löw</v>
      </c>
      <c r="E29" s="37" t="s">
        <v>14</v>
      </c>
      <c r="F29" s="38">
        <v>367</v>
      </c>
      <c r="G29" s="39">
        <v>0.05</v>
      </c>
      <c r="H29" s="40" t="s">
        <v>21</v>
      </c>
      <c r="I29" s="40"/>
      <c r="J29" s="40">
        <v>0.16</v>
      </c>
      <c r="K29" s="41">
        <v>3</v>
      </c>
      <c r="L29" s="37" t="s">
        <v>24</v>
      </c>
      <c r="M29" s="42">
        <f t="shared" si="0"/>
        <v>18.350000000000001</v>
      </c>
      <c r="N29" s="42">
        <f t="shared" si="1"/>
        <v>1.101</v>
      </c>
      <c r="O29" s="42">
        <f t="shared" si="2"/>
        <v>10</v>
      </c>
      <c r="P29" s="43" t="str">
        <f>VLOOKUP(J29,Trübheitsgrad!$B$4:$C$8,2)</f>
        <v>A</v>
      </c>
      <c r="Q29" s="37" t="str">
        <f>VLOOKUP(Händler_Namen,HändlerAdressen,4,0)</f>
        <v>München</v>
      </c>
    </row>
    <row r="30" spans="1:17" x14ac:dyDescent="0.25">
      <c r="A30" s="37" t="s">
        <v>12</v>
      </c>
      <c r="B30" s="37" t="s">
        <v>16</v>
      </c>
      <c r="C30" s="37" t="s">
        <v>23</v>
      </c>
      <c r="D30" s="37" t="str">
        <f>VLOOKUP(MitarbeitNamen,MitarbeiterDaten,7,0)</f>
        <v>Müller</v>
      </c>
      <c r="E30" s="37" t="s">
        <v>18</v>
      </c>
      <c r="F30" s="38">
        <v>932</v>
      </c>
      <c r="G30" s="39">
        <v>50.92</v>
      </c>
      <c r="H30" s="40"/>
      <c r="I30" s="40" t="s">
        <v>21</v>
      </c>
      <c r="J30" s="40">
        <v>7.0000000000000007E-2</v>
      </c>
      <c r="K30" s="41">
        <v>2</v>
      </c>
      <c r="L30" s="37" t="s">
        <v>22</v>
      </c>
      <c r="M30" s="42">
        <f t="shared" si="0"/>
        <v>47457.440000000002</v>
      </c>
      <c r="N30" s="42">
        <f t="shared" si="1"/>
        <v>4271.1696000000002</v>
      </c>
      <c r="O30" s="42">
        <f t="shared" si="2"/>
        <v>25</v>
      </c>
      <c r="P30" s="43" t="str">
        <f>VLOOKUP(J30,Trübheitsgrad!$B$4:$C$8,2)</f>
        <v>A</v>
      </c>
      <c r="Q30" s="37" t="str">
        <f>VLOOKUP(Händler_Namen,HändlerAdressen,4,0)</f>
        <v>Köln</v>
      </c>
    </row>
    <row r="31" spans="1:17" x14ac:dyDescent="0.25">
      <c r="A31" s="37" t="s">
        <v>12</v>
      </c>
      <c r="B31" s="37" t="s">
        <v>0</v>
      </c>
      <c r="C31" s="37" t="s">
        <v>13</v>
      </c>
      <c r="D31" s="37" t="str">
        <f>VLOOKUP(MitarbeitNamen,MitarbeiterDaten,7,0)</f>
        <v>Klose</v>
      </c>
      <c r="E31" s="37" t="s">
        <v>14</v>
      </c>
      <c r="F31" s="38">
        <v>1234</v>
      </c>
      <c r="G31" s="39">
        <v>0.47</v>
      </c>
      <c r="H31" s="40" t="s">
        <v>21</v>
      </c>
      <c r="I31" s="40"/>
      <c r="J31" s="40">
        <v>0.24</v>
      </c>
      <c r="K31" s="41">
        <v>4</v>
      </c>
      <c r="L31" s="37" t="s">
        <v>22</v>
      </c>
      <c r="M31" s="42">
        <f t="shared" si="0"/>
        <v>579.98</v>
      </c>
      <c r="N31" s="42">
        <f t="shared" si="1"/>
        <v>34.7988</v>
      </c>
      <c r="O31" s="42">
        <f t="shared" si="2"/>
        <v>10</v>
      </c>
      <c r="P31" s="43" t="str">
        <f>VLOOKUP(J31,Trübheitsgrad!$B$4:$C$8,2)</f>
        <v>A</v>
      </c>
      <c r="Q31" s="37" t="str">
        <f>VLOOKUP(Händler_Namen,HändlerAdressen,4,0)</f>
        <v>Köln</v>
      </c>
    </row>
    <row r="32" spans="1:17" x14ac:dyDescent="0.25">
      <c r="A32" s="37" t="s">
        <v>12</v>
      </c>
      <c r="B32" s="37" t="s">
        <v>16</v>
      </c>
      <c r="C32" s="37" t="s">
        <v>17</v>
      </c>
      <c r="D32" s="37" t="str">
        <f>VLOOKUP(MitarbeitNamen,MitarbeiterDaten,7,0)</f>
        <v>Löw</v>
      </c>
      <c r="E32" s="37" t="s">
        <v>14</v>
      </c>
      <c r="F32" s="38">
        <v>4535</v>
      </c>
      <c r="G32" s="39">
        <v>0.3</v>
      </c>
      <c r="H32" s="40" t="s">
        <v>21</v>
      </c>
      <c r="I32" s="40"/>
      <c r="J32" s="40">
        <v>0.48</v>
      </c>
      <c r="K32" s="41">
        <v>3</v>
      </c>
      <c r="L32" s="37" t="s">
        <v>19</v>
      </c>
      <c r="M32" s="42">
        <f t="shared" si="0"/>
        <v>1360.5</v>
      </c>
      <c r="N32" s="42">
        <f t="shared" si="1"/>
        <v>122.44499999999999</v>
      </c>
      <c r="O32" s="42">
        <f t="shared" si="2"/>
        <v>10</v>
      </c>
      <c r="P32" s="43" t="str">
        <f>VLOOKUP(J32,Trübheitsgrad!$B$4:$C$8,2)</f>
        <v>C</v>
      </c>
      <c r="Q32" s="37" t="str">
        <f>VLOOKUP(Händler_Namen,HändlerAdressen,4,0)</f>
        <v>Düsseldorf</v>
      </c>
    </row>
    <row r="33" spans="1:17" x14ac:dyDescent="0.25">
      <c r="A33" s="37" t="s">
        <v>12</v>
      </c>
      <c r="B33" s="37" t="s">
        <v>20</v>
      </c>
      <c r="C33" s="37" t="s">
        <v>85</v>
      </c>
      <c r="D33" s="37" t="str">
        <f>VLOOKUP(MitarbeitNamen,MitarbeiterDaten,7,0)</f>
        <v>Löw</v>
      </c>
      <c r="E33" s="37" t="s">
        <v>14</v>
      </c>
      <c r="F33" s="38">
        <v>234</v>
      </c>
      <c r="G33" s="39">
        <v>0.62</v>
      </c>
      <c r="H33" s="40"/>
      <c r="I33" s="40"/>
      <c r="J33" s="40">
        <v>0.18</v>
      </c>
      <c r="K33" s="41">
        <v>1</v>
      </c>
      <c r="L33" s="37" t="s">
        <v>22</v>
      </c>
      <c r="M33" s="42">
        <f t="shared" si="0"/>
        <v>145.08000000000001</v>
      </c>
      <c r="N33" s="42">
        <f t="shared" si="1"/>
        <v>8.7048000000000005</v>
      </c>
      <c r="O33" s="42">
        <f t="shared" si="2"/>
        <v>10</v>
      </c>
      <c r="P33" s="43" t="str">
        <f>VLOOKUP(J33,Trübheitsgrad!$B$4:$C$8,2)</f>
        <v>A</v>
      </c>
      <c r="Q33" s="37" t="str">
        <f>VLOOKUP(Händler_Namen,HändlerAdressen,4,0)</f>
        <v>Köln</v>
      </c>
    </row>
    <row r="34" spans="1:17" x14ac:dyDescent="0.25">
      <c r="A34" s="37" t="s">
        <v>12</v>
      </c>
      <c r="B34" s="37" t="s">
        <v>20</v>
      </c>
      <c r="C34" s="37" t="s">
        <v>23</v>
      </c>
      <c r="D34" s="37" t="str">
        <f>VLOOKUP(MitarbeitNamen,MitarbeiterDaten,7,0)</f>
        <v>Müller</v>
      </c>
      <c r="E34" s="37" t="s">
        <v>14</v>
      </c>
      <c r="F34" s="38">
        <v>5673</v>
      </c>
      <c r="G34" s="39">
        <v>0.65</v>
      </c>
      <c r="H34" s="40"/>
      <c r="I34" s="40"/>
      <c r="J34" s="40">
        <v>0.77</v>
      </c>
      <c r="K34" s="41">
        <v>3</v>
      </c>
      <c r="L34" s="37" t="s">
        <v>15</v>
      </c>
      <c r="M34" s="42">
        <f t="shared" si="0"/>
        <v>3687.4500000000003</v>
      </c>
      <c r="N34" s="42">
        <f t="shared" si="1"/>
        <v>331.87049999999999</v>
      </c>
      <c r="O34" s="42">
        <f t="shared" si="2"/>
        <v>10</v>
      </c>
      <c r="P34" s="43" t="str">
        <f>VLOOKUP(J34,Trübheitsgrad!$B$4:$C$8,2)</f>
        <v>D</v>
      </c>
      <c r="Q34" s="37" t="str">
        <f>VLOOKUP(Händler_Namen,HändlerAdressen,4,0)</f>
        <v>Köln</v>
      </c>
    </row>
    <row r="35" spans="1:17" x14ac:dyDescent="0.25">
      <c r="A35" s="37" t="s">
        <v>12</v>
      </c>
      <c r="B35" s="37" t="s">
        <v>20</v>
      </c>
      <c r="C35" s="37" t="s">
        <v>13</v>
      </c>
      <c r="D35" s="37" t="str">
        <f>VLOOKUP(MitarbeitNamen,MitarbeiterDaten,7,0)</f>
        <v>Klose</v>
      </c>
      <c r="E35" s="37" t="s">
        <v>18</v>
      </c>
      <c r="F35" s="38">
        <v>567</v>
      </c>
      <c r="G35" s="39">
        <v>47.64</v>
      </c>
      <c r="H35" s="40" t="s">
        <v>21</v>
      </c>
      <c r="I35" s="40" t="s">
        <v>21</v>
      </c>
      <c r="J35" s="40">
        <v>0.09</v>
      </c>
      <c r="K35" s="41">
        <v>2</v>
      </c>
      <c r="L35" s="37" t="s">
        <v>19</v>
      </c>
      <c r="M35" s="42">
        <f t="shared" si="0"/>
        <v>27011.88</v>
      </c>
      <c r="N35" s="42">
        <f t="shared" si="1"/>
        <v>2431.0691999999999</v>
      </c>
      <c r="O35" s="42">
        <f t="shared" si="2"/>
        <v>25</v>
      </c>
      <c r="P35" s="43" t="str">
        <f>VLOOKUP(J35,Trübheitsgrad!$B$4:$C$8,2)</f>
        <v>A</v>
      </c>
      <c r="Q35" s="37" t="str">
        <f>VLOOKUP(Händler_Namen,HändlerAdressen,4,0)</f>
        <v>Düsseldorf</v>
      </c>
    </row>
    <row r="36" spans="1:17" x14ac:dyDescent="0.25">
      <c r="A36" s="37" t="s">
        <v>12</v>
      </c>
      <c r="B36" s="37" t="s">
        <v>20</v>
      </c>
      <c r="C36" s="37" t="s">
        <v>17</v>
      </c>
      <c r="D36" s="37" t="str">
        <f>VLOOKUP(MitarbeitNamen,MitarbeiterDaten,7,0)</f>
        <v>Löw</v>
      </c>
      <c r="E36" s="37" t="s">
        <v>18</v>
      </c>
      <c r="F36" s="38">
        <v>567</v>
      </c>
      <c r="G36" s="39">
        <v>47.79</v>
      </c>
      <c r="H36" s="40" t="s">
        <v>21</v>
      </c>
      <c r="I36" s="40"/>
      <c r="J36" s="40">
        <v>0.34</v>
      </c>
      <c r="K36" s="41">
        <v>4</v>
      </c>
      <c r="L36" s="37" t="s">
        <v>19</v>
      </c>
      <c r="M36" s="42">
        <f t="shared" si="0"/>
        <v>27096.93</v>
      </c>
      <c r="N36" s="42">
        <f t="shared" si="1"/>
        <v>2438.7237</v>
      </c>
      <c r="O36" s="42">
        <f t="shared" si="2"/>
        <v>10</v>
      </c>
      <c r="P36" s="43" t="str">
        <f>VLOOKUP(J36,Trübheitsgrad!$B$4:$C$8,2)</f>
        <v>B</v>
      </c>
      <c r="Q36" s="37" t="str">
        <f>VLOOKUP(Händler_Namen,HändlerAdressen,4,0)</f>
        <v>Düsseldorf</v>
      </c>
    </row>
    <row r="37" spans="1:17" x14ac:dyDescent="0.25">
      <c r="A37" s="37" t="s">
        <v>12</v>
      </c>
      <c r="B37" s="37" t="s">
        <v>20</v>
      </c>
      <c r="C37" s="37" t="s">
        <v>85</v>
      </c>
      <c r="D37" s="37" t="str">
        <f>VLOOKUP(MitarbeitNamen,MitarbeiterDaten,7,0)</f>
        <v>Löw</v>
      </c>
      <c r="E37" s="37" t="s">
        <v>18</v>
      </c>
      <c r="F37" s="38">
        <v>5673</v>
      </c>
      <c r="G37" s="39">
        <v>53.3</v>
      </c>
      <c r="H37" s="40"/>
      <c r="I37" s="40" t="s">
        <v>21</v>
      </c>
      <c r="J37" s="40">
        <v>0.71</v>
      </c>
      <c r="K37" s="41">
        <v>2</v>
      </c>
      <c r="L37" s="37" t="s">
        <v>15</v>
      </c>
      <c r="M37" s="42">
        <f t="shared" si="0"/>
        <v>302370.89999999997</v>
      </c>
      <c r="N37" s="42">
        <f t="shared" si="1"/>
        <v>27213.380999999998</v>
      </c>
      <c r="O37" s="42">
        <f t="shared" si="2"/>
        <v>25</v>
      </c>
      <c r="P37" s="43" t="str">
        <f>VLOOKUP(J37,Trübheitsgrad!$B$4:$C$8,2)</f>
        <v>D</v>
      </c>
      <c r="Q37" s="37" t="str">
        <f>VLOOKUP(Händler_Namen,HändlerAdressen,4,0)</f>
        <v>Köln</v>
      </c>
    </row>
    <row r="38" spans="1:17" x14ac:dyDescent="0.25">
      <c r="A38" s="37" t="s">
        <v>12</v>
      </c>
      <c r="B38" s="37" t="s">
        <v>20</v>
      </c>
      <c r="C38" s="37" t="s">
        <v>23</v>
      </c>
      <c r="D38" s="37" t="str">
        <f>VLOOKUP(MitarbeitNamen,MitarbeiterDaten,7,0)</f>
        <v>Müller</v>
      </c>
      <c r="E38" s="37" t="s">
        <v>18</v>
      </c>
      <c r="F38" s="38">
        <v>3465</v>
      </c>
      <c r="G38" s="39">
        <v>53.25</v>
      </c>
      <c r="H38" s="40" t="s">
        <v>21</v>
      </c>
      <c r="I38" s="40"/>
      <c r="J38" s="40">
        <v>0.14000000000000001</v>
      </c>
      <c r="K38" s="41">
        <v>1</v>
      </c>
      <c r="L38" s="37" t="s">
        <v>22</v>
      </c>
      <c r="M38" s="42">
        <f t="shared" si="0"/>
        <v>184511.25</v>
      </c>
      <c r="N38" s="42">
        <f t="shared" si="1"/>
        <v>16606.012500000001</v>
      </c>
      <c r="O38" s="42">
        <f t="shared" si="2"/>
        <v>10</v>
      </c>
      <c r="P38" s="43" t="str">
        <f>VLOOKUP(J38,Trübheitsgrad!$B$4:$C$8,2)</f>
        <v>A</v>
      </c>
      <c r="Q38" s="37" t="str">
        <f>VLOOKUP(Händler_Namen,HändlerAdressen,4,0)</f>
        <v>Köln</v>
      </c>
    </row>
    <row r="39" spans="1:17" x14ac:dyDescent="0.25">
      <c r="A39" s="37" t="s">
        <v>12</v>
      </c>
      <c r="B39" s="37" t="s">
        <v>20</v>
      </c>
      <c r="C39" s="37" t="s">
        <v>13</v>
      </c>
      <c r="D39" s="37" t="str">
        <f>VLOOKUP(MitarbeitNamen,MitarbeiterDaten,7,0)</f>
        <v>Klose</v>
      </c>
      <c r="E39" s="37" t="s">
        <v>18</v>
      </c>
      <c r="F39" s="38">
        <v>488</v>
      </c>
      <c r="G39" s="39">
        <v>50.89</v>
      </c>
      <c r="H39" s="40" t="s">
        <v>21</v>
      </c>
      <c r="I39" s="40" t="s">
        <v>21</v>
      </c>
      <c r="J39" s="40">
        <v>0.36</v>
      </c>
      <c r="K39" s="41">
        <v>4</v>
      </c>
      <c r="L39" s="37" t="s">
        <v>24</v>
      </c>
      <c r="M39" s="42">
        <f t="shared" si="0"/>
        <v>24834.32</v>
      </c>
      <c r="N39" s="42">
        <f t="shared" si="1"/>
        <v>2235.0888</v>
      </c>
      <c r="O39" s="42">
        <f t="shared" si="2"/>
        <v>25</v>
      </c>
      <c r="P39" s="43" t="str">
        <f>VLOOKUP(J39,Trübheitsgrad!$B$4:$C$8,2)</f>
        <v>B</v>
      </c>
      <c r="Q39" s="37" t="str">
        <f>VLOOKUP(Händler_Namen,HändlerAdressen,4,0)</f>
        <v>München</v>
      </c>
    </row>
    <row r="40" spans="1:17" x14ac:dyDescent="0.25">
      <c r="A40" s="37" t="s">
        <v>12</v>
      </c>
      <c r="B40" s="37" t="s">
        <v>25</v>
      </c>
      <c r="C40" s="37" t="s">
        <v>17</v>
      </c>
      <c r="D40" s="37" t="str">
        <f>VLOOKUP(MitarbeitNamen,MitarbeiterDaten,7,0)</f>
        <v>Löw</v>
      </c>
      <c r="E40" s="37" t="s">
        <v>18</v>
      </c>
      <c r="F40" s="38">
        <v>8973</v>
      </c>
      <c r="G40" s="39">
        <v>54.86</v>
      </c>
      <c r="H40" s="40" t="s">
        <v>21</v>
      </c>
      <c r="I40" s="40"/>
      <c r="J40" s="40">
        <v>0.63</v>
      </c>
      <c r="K40" s="41">
        <v>5</v>
      </c>
      <c r="L40" s="37" t="s">
        <v>24</v>
      </c>
      <c r="M40" s="42">
        <f t="shared" si="0"/>
        <v>492258.77999999997</v>
      </c>
      <c r="N40" s="42">
        <f t="shared" si="1"/>
        <v>44303.290199999996</v>
      </c>
      <c r="O40" s="42">
        <f t="shared" si="2"/>
        <v>10</v>
      </c>
      <c r="P40" s="43" t="str">
        <f>VLOOKUP(J40,Trübheitsgrad!$B$4:$C$8,2)</f>
        <v>D</v>
      </c>
      <c r="Q40" s="37" t="str">
        <f>VLOOKUP(Händler_Namen,HändlerAdressen,4,0)</f>
        <v>München</v>
      </c>
    </row>
    <row r="41" spans="1:17" x14ac:dyDescent="0.25">
      <c r="A41" s="37" t="s">
        <v>12</v>
      </c>
      <c r="B41" s="37" t="s">
        <v>20</v>
      </c>
      <c r="C41" s="37" t="s">
        <v>85</v>
      </c>
      <c r="D41" s="37" t="str">
        <f>VLOOKUP(MitarbeitNamen,MitarbeiterDaten,7,0)</f>
        <v>Löw</v>
      </c>
      <c r="E41" s="37" t="s">
        <v>18</v>
      </c>
      <c r="F41" s="38">
        <v>894</v>
      </c>
      <c r="G41" s="39">
        <v>54.11</v>
      </c>
      <c r="H41" s="40"/>
      <c r="I41" s="40" t="s">
        <v>21</v>
      </c>
      <c r="J41" s="40">
        <v>0.77</v>
      </c>
      <c r="K41" s="41">
        <v>4</v>
      </c>
      <c r="L41" s="37" t="s">
        <v>15</v>
      </c>
      <c r="M41" s="42">
        <f t="shared" si="0"/>
        <v>48374.34</v>
      </c>
      <c r="N41" s="42">
        <f t="shared" si="1"/>
        <v>4353.6905999999999</v>
      </c>
      <c r="O41" s="42">
        <f t="shared" si="2"/>
        <v>25</v>
      </c>
      <c r="P41" s="43" t="str">
        <f>VLOOKUP(J41,Trübheitsgrad!$B$4:$C$8,2)</f>
        <v>D</v>
      </c>
      <c r="Q41" s="37" t="str">
        <f>VLOOKUP(Händler_Namen,HändlerAdressen,4,0)</f>
        <v>Köln</v>
      </c>
    </row>
    <row r="42" spans="1:17" x14ac:dyDescent="0.25">
      <c r="A42" s="37" t="s">
        <v>12</v>
      </c>
      <c r="B42" s="37" t="s">
        <v>16</v>
      </c>
      <c r="C42" s="37" t="s">
        <v>23</v>
      </c>
      <c r="D42" s="37" t="str">
        <f>VLOOKUP(MitarbeitNamen,MitarbeiterDaten,7,0)</f>
        <v>Müller</v>
      </c>
      <c r="E42" s="37" t="s">
        <v>18</v>
      </c>
      <c r="F42" s="38">
        <v>6525</v>
      </c>
      <c r="G42" s="39">
        <v>47.27</v>
      </c>
      <c r="H42" s="40" t="s">
        <v>21</v>
      </c>
      <c r="I42" s="40"/>
      <c r="J42" s="40">
        <v>0.43</v>
      </c>
      <c r="K42" s="41">
        <v>3</v>
      </c>
      <c r="L42" s="37" t="s">
        <v>19</v>
      </c>
      <c r="M42" s="42">
        <f t="shared" si="0"/>
        <v>308436.75</v>
      </c>
      <c r="N42" s="42">
        <f t="shared" si="1"/>
        <v>27759.307499999999</v>
      </c>
      <c r="O42" s="42">
        <f t="shared" si="2"/>
        <v>10</v>
      </c>
      <c r="P42" s="43" t="str">
        <f>VLOOKUP(J42,Trübheitsgrad!$B$4:$C$8,2)</f>
        <v>B</v>
      </c>
      <c r="Q42" s="37" t="str">
        <f>VLOOKUP(Händler_Namen,HändlerAdressen,4,0)</f>
        <v>Düsseldorf</v>
      </c>
    </row>
    <row r="43" spans="1:17" x14ac:dyDescent="0.25">
      <c r="A43" s="37" t="s">
        <v>12</v>
      </c>
      <c r="B43" s="37" t="s">
        <v>16</v>
      </c>
      <c r="C43" s="37" t="s">
        <v>13</v>
      </c>
      <c r="D43" s="37" t="str">
        <f>VLOOKUP(MitarbeitNamen,MitarbeiterDaten,7,0)</f>
        <v>Klose</v>
      </c>
      <c r="E43" s="37" t="s">
        <v>18</v>
      </c>
      <c r="F43" s="38">
        <v>545</v>
      </c>
      <c r="G43" s="39">
        <v>51.95</v>
      </c>
      <c r="H43" s="40" t="s">
        <v>21</v>
      </c>
      <c r="I43" s="40" t="s">
        <v>21</v>
      </c>
      <c r="J43" s="40">
        <v>0.38</v>
      </c>
      <c r="K43" s="41">
        <v>2</v>
      </c>
      <c r="L43" s="37" t="s">
        <v>22</v>
      </c>
      <c r="M43" s="42">
        <f t="shared" si="0"/>
        <v>28312.75</v>
      </c>
      <c r="N43" s="42">
        <f t="shared" si="1"/>
        <v>2548.1475</v>
      </c>
      <c r="O43" s="42">
        <f t="shared" si="2"/>
        <v>25</v>
      </c>
      <c r="P43" s="43" t="str">
        <f>VLOOKUP(J43,Trübheitsgrad!$B$4:$C$8,2)</f>
        <v>B</v>
      </c>
      <c r="Q43" s="37" t="str">
        <f>VLOOKUP(Händler_Namen,HändlerAdressen,4,0)</f>
        <v>Köln</v>
      </c>
    </row>
    <row r="44" spans="1:17" x14ac:dyDescent="0.25">
      <c r="A44" s="37" t="s">
        <v>12</v>
      </c>
      <c r="B44" s="37" t="s">
        <v>20</v>
      </c>
      <c r="C44" s="37" t="s">
        <v>17</v>
      </c>
      <c r="D44" s="37" t="str">
        <f>VLOOKUP(MitarbeitNamen,MitarbeiterDaten,7,0)</f>
        <v>Löw</v>
      </c>
      <c r="E44" s="37" t="s">
        <v>18</v>
      </c>
      <c r="F44" s="38">
        <v>5438</v>
      </c>
      <c r="G44" s="39">
        <v>54.8</v>
      </c>
      <c r="H44" s="40" t="s">
        <v>21</v>
      </c>
      <c r="I44" s="40" t="s">
        <v>21</v>
      </c>
      <c r="J44" s="40">
        <v>0.2</v>
      </c>
      <c r="K44" s="41">
        <v>4</v>
      </c>
      <c r="L44" s="37" t="s">
        <v>24</v>
      </c>
      <c r="M44" s="42">
        <f t="shared" si="0"/>
        <v>298002.39999999997</v>
      </c>
      <c r="N44" s="42">
        <f t="shared" si="1"/>
        <v>26820.215999999997</v>
      </c>
      <c r="O44" s="42">
        <f t="shared" si="2"/>
        <v>25</v>
      </c>
      <c r="P44" s="43" t="str">
        <f>VLOOKUP(J44,Trübheitsgrad!$B$4:$C$8,2)</f>
        <v>A</v>
      </c>
      <c r="Q44" s="37" t="str">
        <f>VLOOKUP(Händler_Namen,HändlerAdressen,4,0)</f>
        <v>München</v>
      </c>
    </row>
    <row r="45" spans="1:17" x14ac:dyDescent="0.25">
      <c r="A45" s="37" t="s">
        <v>12</v>
      </c>
      <c r="B45" s="37" t="s">
        <v>20</v>
      </c>
      <c r="C45" s="37" t="s">
        <v>85</v>
      </c>
      <c r="D45" s="37" t="str">
        <f>VLOOKUP(MitarbeitNamen,MitarbeiterDaten,7,0)</f>
        <v>Löw</v>
      </c>
      <c r="E45" s="37" t="s">
        <v>18</v>
      </c>
      <c r="F45" s="38">
        <v>5285</v>
      </c>
      <c r="G45" s="39">
        <v>47.44</v>
      </c>
      <c r="H45" s="40" t="s">
        <v>21</v>
      </c>
      <c r="I45" s="40" t="s">
        <v>21</v>
      </c>
      <c r="J45" s="40">
        <v>0.38</v>
      </c>
      <c r="K45" s="41">
        <v>3</v>
      </c>
      <c r="L45" s="37" t="s">
        <v>15</v>
      </c>
      <c r="M45" s="42">
        <f t="shared" si="0"/>
        <v>250720.4</v>
      </c>
      <c r="N45" s="42">
        <f t="shared" si="1"/>
        <v>22564.835999999999</v>
      </c>
      <c r="O45" s="42">
        <f t="shared" si="2"/>
        <v>25</v>
      </c>
      <c r="P45" s="43" t="str">
        <f>VLOOKUP(J45,Trübheitsgrad!$B$4:$C$8,2)</f>
        <v>B</v>
      </c>
      <c r="Q45" s="37" t="str">
        <f>VLOOKUP(Händler_Namen,HändlerAdressen,4,0)</f>
        <v>Köln</v>
      </c>
    </row>
    <row r="46" spans="1:17" x14ac:dyDescent="0.25">
      <c r="A46" s="37" t="s">
        <v>12</v>
      </c>
      <c r="B46" s="37" t="s">
        <v>20</v>
      </c>
      <c r="C46" s="37" t="s">
        <v>23</v>
      </c>
      <c r="D46" s="37" t="str">
        <f>VLOOKUP(MitarbeitNamen,MitarbeiterDaten,7,0)</f>
        <v>Müller</v>
      </c>
      <c r="E46" s="37" t="s">
        <v>14</v>
      </c>
      <c r="F46" s="38">
        <v>362</v>
      </c>
      <c r="G46" s="39">
        <v>0.53</v>
      </c>
      <c r="H46" s="40"/>
      <c r="I46" s="40"/>
      <c r="J46" s="40">
        <v>0.89</v>
      </c>
      <c r="K46" s="41">
        <v>1</v>
      </c>
      <c r="L46" s="37" t="s">
        <v>15</v>
      </c>
      <c r="M46" s="42">
        <f t="shared" si="0"/>
        <v>191.86</v>
      </c>
      <c r="N46" s="42">
        <f t="shared" si="1"/>
        <v>11.5116</v>
      </c>
      <c r="O46" s="42">
        <f t="shared" si="2"/>
        <v>10</v>
      </c>
      <c r="P46" s="43" t="str">
        <f>VLOOKUP(J46,Trübheitsgrad!$B$4:$C$8,2)</f>
        <v>D</v>
      </c>
      <c r="Q46" s="37" t="str">
        <f>VLOOKUP(Händler_Namen,HändlerAdressen,4,0)</f>
        <v>Köln</v>
      </c>
    </row>
    <row r="47" spans="1:17" x14ac:dyDescent="0.25">
      <c r="A47" s="37" t="s">
        <v>12</v>
      </c>
      <c r="B47" s="37" t="s">
        <v>20</v>
      </c>
      <c r="C47" s="37" t="s">
        <v>13</v>
      </c>
      <c r="D47" s="37" t="str">
        <f>VLOOKUP(MitarbeitNamen,MitarbeiterDaten,7,0)</f>
        <v>Klose</v>
      </c>
      <c r="E47" s="37" t="s">
        <v>14</v>
      </c>
      <c r="F47" s="38">
        <v>212</v>
      </c>
      <c r="G47" s="39">
        <v>0.11</v>
      </c>
      <c r="H47" s="40" t="s">
        <v>21</v>
      </c>
      <c r="I47" s="40"/>
      <c r="J47" s="40">
        <v>0.41</v>
      </c>
      <c r="K47" s="41">
        <v>3</v>
      </c>
      <c r="L47" s="37" t="s">
        <v>19</v>
      </c>
      <c r="M47" s="42">
        <f t="shared" si="0"/>
        <v>23.32</v>
      </c>
      <c r="N47" s="42">
        <f t="shared" si="1"/>
        <v>1.3992</v>
      </c>
      <c r="O47" s="42">
        <f t="shared" si="2"/>
        <v>10</v>
      </c>
      <c r="P47" s="43" t="str">
        <f>VLOOKUP(J47,Trübheitsgrad!$B$4:$C$8,2)</f>
        <v>B</v>
      </c>
      <c r="Q47" s="37" t="str">
        <f>VLOOKUP(Händler_Namen,HändlerAdressen,4,0)</f>
        <v>Düsseldorf</v>
      </c>
    </row>
    <row r="48" spans="1:17" x14ac:dyDescent="0.25">
      <c r="A48" s="37" t="s">
        <v>12</v>
      </c>
      <c r="B48" s="37" t="s">
        <v>20</v>
      </c>
      <c r="C48" s="37" t="s">
        <v>17</v>
      </c>
      <c r="D48" s="37" t="str">
        <f>VLOOKUP(MitarbeitNamen,MitarbeiterDaten,7,0)</f>
        <v>Löw</v>
      </c>
      <c r="E48" s="37" t="s">
        <v>14</v>
      </c>
      <c r="F48" s="38">
        <v>731</v>
      </c>
      <c r="G48" s="39">
        <v>1</v>
      </c>
      <c r="H48" s="40" t="s">
        <v>21</v>
      </c>
      <c r="I48" s="40"/>
      <c r="J48" s="40">
        <v>0.09</v>
      </c>
      <c r="K48" s="41">
        <v>2</v>
      </c>
      <c r="L48" s="37" t="s">
        <v>19</v>
      </c>
      <c r="M48" s="42">
        <f t="shared" si="0"/>
        <v>731</v>
      </c>
      <c r="N48" s="42">
        <f t="shared" si="1"/>
        <v>43.86</v>
      </c>
      <c r="O48" s="42">
        <f t="shared" si="2"/>
        <v>10</v>
      </c>
      <c r="P48" s="43" t="str">
        <f>VLOOKUP(J48,Trübheitsgrad!$B$4:$C$8,2)</f>
        <v>A</v>
      </c>
      <c r="Q48" s="37" t="str">
        <f>VLOOKUP(Händler_Namen,HändlerAdressen,4,0)</f>
        <v>Düsseldorf</v>
      </c>
    </row>
    <row r="49" spans="1:17" x14ac:dyDescent="0.25">
      <c r="A49" s="37" t="s">
        <v>12</v>
      </c>
      <c r="B49" s="37" t="s">
        <v>20</v>
      </c>
      <c r="C49" s="37" t="s">
        <v>85</v>
      </c>
      <c r="D49" s="37" t="str">
        <f>VLOOKUP(MitarbeitNamen,MitarbeiterDaten,7,0)</f>
        <v>Löw</v>
      </c>
      <c r="E49" s="37" t="s">
        <v>18</v>
      </c>
      <c r="F49" s="38">
        <v>2155</v>
      </c>
      <c r="G49" s="39">
        <v>51.76</v>
      </c>
      <c r="H49" s="40" t="s">
        <v>21</v>
      </c>
      <c r="I49" s="40" t="s">
        <v>21</v>
      </c>
      <c r="J49" s="40">
        <v>0.99</v>
      </c>
      <c r="K49" s="41">
        <v>4</v>
      </c>
      <c r="L49" s="37" t="s">
        <v>22</v>
      </c>
      <c r="M49" s="42">
        <f t="shared" si="0"/>
        <v>111542.8</v>
      </c>
      <c r="N49" s="42">
        <f t="shared" si="1"/>
        <v>10038.852000000001</v>
      </c>
      <c r="O49" s="42">
        <f t="shared" si="2"/>
        <v>25</v>
      </c>
      <c r="P49" s="43" t="str">
        <f>VLOOKUP(J49,Trübheitsgrad!$B$4:$C$8,2)</f>
        <v>E</v>
      </c>
      <c r="Q49" s="37" t="str">
        <f>VLOOKUP(Händler_Namen,HändlerAdressen,4,0)</f>
        <v>Köln</v>
      </c>
    </row>
    <row r="50" spans="1:17" x14ac:dyDescent="0.25">
      <c r="A50" s="37" t="s">
        <v>12</v>
      </c>
      <c r="B50" s="37" t="s">
        <v>20</v>
      </c>
      <c r="C50" s="37" t="s">
        <v>23</v>
      </c>
      <c r="D50" s="37" t="str">
        <f>VLOOKUP(MitarbeitNamen,MitarbeiterDaten,7,0)</f>
        <v>Müller</v>
      </c>
      <c r="E50" s="37" t="s">
        <v>18</v>
      </c>
      <c r="F50" s="38">
        <v>6989</v>
      </c>
      <c r="G50" s="39">
        <v>45.16</v>
      </c>
      <c r="H50" s="40" t="s">
        <v>21</v>
      </c>
      <c r="I50" s="40" t="s">
        <v>21</v>
      </c>
      <c r="J50" s="40">
        <v>0.46</v>
      </c>
      <c r="K50" s="41">
        <v>2</v>
      </c>
      <c r="L50" s="37" t="s">
        <v>15</v>
      </c>
      <c r="M50" s="42">
        <f t="shared" si="0"/>
        <v>315623.24</v>
      </c>
      <c r="N50" s="42">
        <f t="shared" si="1"/>
        <v>28406.0916</v>
      </c>
      <c r="O50" s="42">
        <f t="shared" si="2"/>
        <v>25</v>
      </c>
      <c r="P50" s="43" t="str">
        <f>VLOOKUP(J50,Trübheitsgrad!$B$4:$C$8,2)</f>
        <v>C</v>
      </c>
      <c r="Q50" s="37" t="str">
        <f>VLOOKUP(Händler_Namen,HändlerAdressen,4,0)</f>
        <v>Köln</v>
      </c>
    </row>
    <row r="51" spans="1:17" x14ac:dyDescent="0.25">
      <c r="A51" s="37" t="s">
        <v>12</v>
      </c>
      <c r="B51" s="37" t="s">
        <v>20</v>
      </c>
      <c r="C51" s="37" t="s">
        <v>13</v>
      </c>
      <c r="D51" s="37" t="str">
        <f>VLOOKUP(MitarbeitNamen,MitarbeiterDaten,7,0)</f>
        <v>Klose</v>
      </c>
      <c r="E51" s="37" t="s">
        <v>14</v>
      </c>
      <c r="F51" s="38">
        <v>753</v>
      </c>
      <c r="G51" s="39">
        <v>0.57999999999999996</v>
      </c>
      <c r="H51" s="40"/>
      <c r="I51" s="40"/>
      <c r="J51" s="40">
        <v>0.73</v>
      </c>
      <c r="K51" s="41">
        <v>1</v>
      </c>
      <c r="L51" s="37" t="s">
        <v>22</v>
      </c>
      <c r="M51" s="42">
        <f t="shared" si="0"/>
        <v>436.73999999999995</v>
      </c>
      <c r="N51" s="42">
        <f t="shared" si="1"/>
        <v>26.204399999999996</v>
      </c>
      <c r="O51" s="42">
        <f t="shared" si="2"/>
        <v>10</v>
      </c>
      <c r="P51" s="43" t="str">
        <f>VLOOKUP(J51,Trübheitsgrad!$B$4:$C$8,2)</f>
        <v>D</v>
      </c>
      <c r="Q51" s="37" t="str">
        <f>VLOOKUP(Händler_Namen,HändlerAdressen,4,0)</f>
        <v>Köln</v>
      </c>
    </row>
    <row r="52" spans="1:17" x14ac:dyDescent="0.25">
      <c r="A52" s="37" t="s">
        <v>12</v>
      </c>
      <c r="B52" s="37" t="s">
        <v>20</v>
      </c>
      <c r="C52" s="37" t="s">
        <v>17</v>
      </c>
      <c r="D52" s="37" t="str">
        <f>VLOOKUP(MitarbeitNamen,MitarbeiterDaten,7,0)</f>
        <v>Löw</v>
      </c>
      <c r="E52" s="37" t="s">
        <v>18</v>
      </c>
      <c r="F52" s="38">
        <v>9889</v>
      </c>
      <c r="G52" s="39">
        <v>46</v>
      </c>
      <c r="H52" s="40" t="s">
        <v>21</v>
      </c>
      <c r="I52" s="40" t="s">
        <v>21</v>
      </c>
      <c r="J52" s="40">
        <v>0.28000000000000003</v>
      </c>
      <c r="K52" s="41">
        <v>4</v>
      </c>
      <c r="L52" s="37" t="s">
        <v>15</v>
      </c>
      <c r="M52" s="42">
        <f t="shared" si="0"/>
        <v>454894</v>
      </c>
      <c r="N52" s="42">
        <f t="shared" si="1"/>
        <v>40940.46</v>
      </c>
      <c r="O52" s="42">
        <f t="shared" si="2"/>
        <v>25</v>
      </c>
      <c r="P52" s="43" t="str">
        <f>VLOOKUP(J52,Trübheitsgrad!$B$4:$C$8,2)</f>
        <v>A</v>
      </c>
      <c r="Q52" s="37" t="str">
        <f>VLOOKUP(Händler_Namen,HändlerAdressen,4,0)</f>
        <v>Köln</v>
      </c>
    </row>
    <row r="53" spans="1:17" x14ac:dyDescent="0.25">
      <c r="A53" s="37" t="s">
        <v>12</v>
      </c>
      <c r="B53" s="37" t="s">
        <v>20</v>
      </c>
      <c r="C53" s="37" t="s">
        <v>85</v>
      </c>
      <c r="D53" s="37" t="str">
        <f>VLOOKUP(MitarbeitNamen,MitarbeiterDaten,7,0)</f>
        <v>Löw</v>
      </c>
      <c r="E53" s="37" t="s">
        <v>14</v>
      </c>
      <c r="F53" s="38">
        <v>988</v>
      </c>
      <c r="G53" s="39">
        <v>0.1</v>
      </c>
      <c r="H53" s="40" t="s">
        <v>21</v>
      </c>
      <c r="I53" s="40"/>
      <c r="J53" s="40">
        <v>0.22</v>
      </c>
      <c r="K53" s="41">
        <v>5</v>
      </c>
      <c r="L53" s="37" t="s">
        <v>19</v>
      </c>
      <c r="M53" s="42">
        <f t="shared" si="0"/>
        <v>98.800000000000011</v>
      </c>
      <c r="N53" s="42">
        <f t="shared" si="1"/>
        <v>5.9280000000000008</v>
      </c>
      <c r="O53" s="42">
        <f t="shared" si="2"/>
        <v>10</v>
      </c>
      <c r="P53" s="43" t="str">
        <f>VLOOKUP(J53,Trübheitsgrad!$B$4:$C$8,2)</f>
        <v>A</v>
      </c>
      <c r="Q53" s="37" t="str">
        <f>VLOOKUP(Händler_Namen,HändlerAdressen,4,0)</f>
        <v>Düsseldorf</v>
      </c>
    </row>
    <row r="54" spans="1:17" x14ac:dyDescent="0.25">
      <c r="A54" s="37" t="s">
        <v>12</v>
      </c>
      <c r="B54" s="37" t="s">
        <v>20</v>
      </c>
      <c r="C54" s="37" t="s">
        <v>23</v>
      </c>
      <c r="D54" s="37" t="str">
        <f>VLOOKUP(MitarbeitNamen,MitarbeiterDaten,7,0)</f>
        <v>Müller</v>
      </c>
      <c r="E54" s="37" t="s">
        <v>18</v>
      </c>
      <c r="F54" s="38">
        <v>898</v>
      </c>
      <c r="G54" s="39">
        <v>52.99</v>
      </c>
      <c r="H54" s="40" t="s">
        <v>21</v>
      </c>
      <c r="I54" s="40" t="s">
        <v>21</v>
      </c>
      <c r="J54" s="40">
        <v>0.62</v>
      </c>
      <c r="K54" s="41">
        <v>4</v>
      </c>
      <c r="L54" s="37" t="s">
        <v>22</v>
      </c>
      <c r="M54" s="42">
        <f t="shared" si="0"/>
        <v>47585.020000000004</v>
      </c>
      <c r="N54" s="42">
        <f t="shared" si="1"/>
        <v>4282.6518000000005</v>
      </c>
      <c r="O54" s="42">
        <f t="shared" si="2"/>
        <v>25</v>
      </c>
      <c r="P54" s="43" t="str">
        <f>VLOOKUP(J54,Trübheitsgrad!$B$4:$C$8,2)</f>
        <v>D</v>
      </c>
      <c r="Q54" s="37" t="str">
        <f>VLOOKUP(Händler_Namen,HändlerAdressen,4,0)</f>
        <v>Köln</v>
      </c>
    </row>
    <row r="55" spans="1:17" x14ac:dyDescent="0.25">
      <c r="A55" s="37" t="s">
        <v>12</v>
      </c>
      <c r="B55" s="37" t="s">
        <v>20</v>
      </c>
      <c r="C55" s="37" t="s">
        <v>13</v>
      </c>
      <c r="D55" s="37" t="str">
        <f>VLOOKUP(MitarbeitNamen,MitarbeiterDaten,7,0)</f>
        <v>Klose</v>
      </c>
      <c r="E55" s="37" t="s">
        <v>18</v>
      </c>
      <c r="F55" s="38">
        <v>634</v>
      </c>
      <c r="G55" s="39">
        <v>47.84</v>
      </c>
      <c r="H55" s="40" t="s">
        <v>21</v>
      </c>
      <c r="I55" s="40"/>
      <c r="J55" s="40">
        <v>0.96</v>
      </c>
      <c r="K55" s="41">
        <v>3</v>
      </c>
      <c r="L55" s="37" t="s">
        <v>15</v>
      </c>
      <c r="M55" s="42">
        <f t="shared" si="0"/>
        <v>30330.560000000001</v>
      </c>
      <c r="N55" s="42">
        <f t="shared" si="1"/>
        <v>2729.7503999999999</v>
      </c>
      <c r="O55" s="42">
        <f t="shared" si="2"/>
        <v>10</v>
      </c>
      <c r="P55" s="43" t="str">
        <f>VLOOKUP(J55,Trübheitsgrad!$B$4:$C$8,2)</f>
        <v>E</v>
      </c>
      <c r="Q55" s="37" t="str">
        <f>VLOOKUP(Händler_Namen,HändlerAdressen,4,0)</f>
        <v>Köln</v>
      </c>
    </row>
    <row r="56" spans="1:17" x14ac:dyDescent="0.25">
      <c r="A56" s="37" t="s">
        <v>12</v>
      </c>
      <c r="B56" s="37" t="s">
        <v>20</v>
      </c>
      <c r="C56" s="37" t="s">
        <v>17</v>
      </c>
      <c r="D56" s="37" t="str">
        <f>VLOOKUP(MitarbeitNamen,MitarbeiterDaten,7,0)</f>
        <v>Löw</v>
      </c>
      <c r="E56" s="37" t="s">
        <v>14</v>
      </c>
      <c r="F56" s="38">
        <v>35</v>
      </c>
      <c r="G56" s="39">
        <v>0.05</v>
      </c>
      <c r="H56" s="40" t="s">
        <v>21</v>
      </c>
      <c r="I56" s="40"/>
      <c r="J56" s="40">
        <v>0.72</v>
      </c>
      <c r="K56" s="41">
        <v>2</v>
      </c>
      <c r="L56" s="37" t="s">
        <v>24</v>
      </c>
      <c r="M56" s="42">
        <f t="shared" si="0"/>
        <v>1.75</v>
      </c>
      <c r="N56" s="42">
        <f t="shared" si="1"/>
        <v>0.105</v>
      </c>
      <c r="O56" s="42">
        <f t="shared" si="2"/>
        <v>10</v>
      </c>
      <c r="P56" s="43" t="str">
        <f>VLOOKUP(J56,Trübheitsgrad!$B$4:$C$8,2)</f>
        <v>D</v>
      </c>
      <c r="Q56" s="37" t="str">
        <f>VLOOKUP(Händler_Namen,HändlerAdressen,4,0)</f>
        <v>München</v>
      </c>
    </row>
    <row r="57" spans="1:17" x14ac:dyDescent="0.25">
      <c r="A57" s="37" t="s">
        <v>12</v>
      </c>
      <c r="B57" s="37" t="s">
        <v>20</v>
      </c>
      <c r="C57" s="37" t="s">
        <v>85</v>
      </c>
      <c r="D57" s="37" t="str">
        <f>VLOOKUP(MitarbeitNamen,MitarbeiterDaten,7,0)</f>
        <v>Löw</v>
      </c>
      <c r="E57" s="37" t="s">
        <v>14</v>
      </c>
      <c r="F57" s="38">
        <v>889</v>
      </c>
      <c r="G57" s="39">
        <v>0.3</v>
      </c>
      <c r="H57" s="40" t="s">
        <v>21</v>
      </c>
      <c r="I57" s="40"/>
      <c r="J57" s="40">
        <v>0.78</v>
      </c>
      <c r="K57" s="41">
        <v>4</v>
      </c>
      <c r="L57" s="37" t="s">
        <v>24</v>
      </c>
      <c r="M57" s="42">
        <f t="shared" si="0"/>
        <v>266.7</v>
      </c>
      <c r="N57" s="42">
        <f t="shared" si="1"/>
        <v>16.001999999999999</v>
      </c>
      <c r="O57" s="42">
        <f t="shared" si="2"/>
        <v>10</v>
      </c>
      <c r="P57" s="43" t="str">
        <f>VLOOKUP(J57,Trübheitsgrad!$B$4:$C$8,2)</f>
        <v>D</v>
      </c>
      <c r="Q57" s="37" t="str">
        <f>VLOOKUP(Händler_Namen,HändlerAdressen,4,0)</f>
        <v>München</v>
      </c>
    </row>
    <row r="58" spans="1:17" x14ac:dyDescent="0.25">
      <c r="A58" s="37" t="s">
        <v>12</v>
      </c>
      <c r="B58" s="37" t="s">
        <v>20</v>
      </c>
      <c r="C58" s="37" t="s">
        <v>23</v>
      </c>
      <c r="D58" s="37" t="str">
        <f>VLOOKUP(MitarbeitNamen,MitarbeiterDaten,7,0)</f>
        <v>Müller</v>
      </c>
      <c r="E58" s="37" t="s">
        <v>14</v>
      </c>
      <c r="F58" s="38">
        <v>7898</v>
      </c>
      <c r="G58" s="39">
        <v>0.38</v>
      </c>
      <c r="H58" s="40" t="s">
        <v>21</v>
      </c>
      <c r="I58" s="40"/>
      <c r="J58" s="40">
        <v>0.54</v>
      </c>
      <c r="K58" s="41">
        <v>3</v>
      </c>
      <c r="L58" s="37" t="s">
        <v>22</v>
      </c>
      <c r="M58" s="42">
        <f t="shared" si="0"/>
        <v>3001.2400000000002</v>
      </c>
      <c r="N58" s="42">
        <f t="shared" si="1"/>
        <v>270.11160000000001</v>
      </c>
      <c r="O58" s="42">
        <f t="shared" si="2"/>
        <v>10</v>
      </c>
      <c r="P58" s="43" t="str">
        <f>VLOOKUP(J58,Trübheitsgrad!$B$4:$C$8,2)</f>
        <v>C</v>
      </c>
      <c r="Q58" s="37" t="str">
        <f>VLOOKUP(Händler_Namen,HändlerAdressen,4,0)</f>
        <v>Köln</v>
      </c>
    </row>
    <row r="59" spans="1:17" x14ac:dyDescent="0.25">
      <c r="A59" s="37" t="s">
        <v>12</v>
      </c>
      <c r="B59" s="37" t="s">
        <v>16</v>
      </c>
      <c r="C59" s="37" t="s">
        <v>13</v>
      </c>
      <c r="D59" s="37" t="str">
        <f>VLOOKUP(MitarbeitNamen,MitarbeiterDaten,7,0)</f>
        <v>Klose</v>
      </c>
      <c r="E59" s="37" t="s">
        <v>18</v>
      </c>
      <c r="F59" s="38">
        <v>6857</v>
      </c>
      <c r="G59" s="39">
        <v>48.01</v>
      </c>
      <c r="H59" s="40" t="s">
        <v>21</v>
      </c>
      <c r="I59" s="40"/>
      <c r="J59" s="40">
        <v>0.64</v>
      </c>
      <c r="K59" s="41">
        <v>1</v>
      </c>
      <c r="L59" s="37" t="s">
        <v>15</v>
      </c>
      <c r="M59" s="42">
        <f t="shared" si="0"/>
        <v>329204.57</v>
      </c>
      <c r="N59" s="42">
        <f t="shared" si="1"/>
        <v>29628.4113</v>
      </c>
      <c r="O59" s="42">
        <f t="shared" si="2"/>
        <v>10</v>
      </c>
      <c r="P59" s="43" t="str">
        <f>VLOOKUP(J59,Trübheitsgrad!$B$4:$C$8,2)</f>
        <v>D</v>
      </c>
      <c r="Q59" s="37" t="str">
        <f>VLOOKUP(Händler_Namen,HändlerAdressen,4,0)</f>
        <v>Köln</v>
      </c>
    </row>
    <row r="60" spans="1:17" x14ac:dyDescent="0.25">
      <c r="A60" s="37" t="s">
        <v>12</v>
      </c>
      <c r="B60" s="37" t="s">
        <v>20</v>
      </c>
      <c r="C60" s="37" t="s">
        <v>17</v>
      </c>
      <c r="D60" s="37" t="str">
        <f>VLOOKUP(MitarbeitNamen,MitarbeiterDaten,7,0)</f>
        <v>Löw</v>
      </c>
      <c r="E60" s="37" t="s">
        <v>14</v>
      </c>
      <c r="F60" s="38">
        <v>7873</v>
      </c>
      <c r="G60" s="39">
        <v>0.95</v>
      </c>
      <c r="H60" s="40" t="s">
        <v>21</v>
      </c>
      <c r="I60" s="40"/>
      <c r="J60" s="40">
        <v>0.59</v>
      </c>
      <c r="K60" s="41">
        <v>3</v>
      </c>
      <c r="L60" s="37" t="s">
        <v>15</v>
      </c>
      <c r="M60" s="42">
        <f t="shared" si="0"/>
        <v>7479.3499999999995</v>
      </c>
      <c r="N60" s="42">
        <f t="shared" si="1"/>
        <v>673.14149999999995</v>
      </c>
      <c r="O60" s="42">
        <f t="shared" si="2"/>
        <v>10</v>
      </c>
      <c r="P60" s="43" t="str">
        <f>VLOOKUP(J60,Trübheitsgrad!$B$4:$C$8,2)</f>
        <v>D</v>
      </c>
      <c r="Q60" s="37" t="str">
        <f>VLOOKUP(Händler_Namen,HändlerAdressen,4,0)</f>
        <v>Köln</v>
      </c>
    </row>
    <row r="61" spans="1:17" x14ac:dyDescent="0.25">
      <c r="A61" s="37" t="s">
        <v>12</v>
      </c>
      <c r="B61" s="37" t="s">
        <v>25</v>
      </c>
      <c r="C61" s="37" t="s">
        <v>85</v>
      </c>
      <c r="D61" s="37" t="str">
        <f>VLOOKUP(MitarbeitNamen,MitarbeiterDaten,7,0)</f>
        <v>Löw</v>
      </c>
      <c r="E61" s="37" t="s">
        <v>14</v>
      </c>
      <c r="F61" s="38">
        <v>1374</v>
      </c>
      <c r="G61" s="39">
        <v>0.98</v>
      </c>
      <c r="H61" s="40" t="s">
        <v>21</v>
      </c>
      <c r="I61" s="40"/>
      <c r="J61" s="40">
        <v>0.68</v>
      </c>
      <c r="K61" s="41">
        <v>2</v>
      </c>
      <c r="L61" s="37" t="s">
        <v>19</v>
      </c>
      <c r="M61" s="42">
        <f t="shared" si="0"/>
        <v>1346.52</v>
      </c>
      <c r="N61" s="42">
        <f t="shared" si="1"/>
        <v>121.18679999999999</v>
      </c>
      <c r="O61" s="42">
        <f t="shared" si="2"/>
        <v>10</v>
      </c>
      <c r="P61" s="43" t="str">
        <f>VLOOKUP(J61,Trübheitsgrad!$B$4:$C$8,2)</f>
        <v>D</v>
      </c>
      <c r="Q61" s="37" t="str">
        <f>VLOOKUP(Händler_Namen,HändlerAdressen,4,0)</f>
        <v>Düsseldorf</v>
      </c>
    </row>
    <row r="62" spans="1:17" x14ac:dyDescent="0.25">
      <c r="A62" s="37" t="s">
        <v>12</v>
      </c>
      <c r="B62" s="37" t="s">
        <v>25</v>
      </c>
      <c r="C62" s="37" t="s">
        <v>23</v>
      </c>
      <c r="D62" s="37" t="str">
        <f>VLOOKUP(MitarbeitNamen,MitarbeiterDaten,7,0)</f>
        <v>Müller</v>
      </c>
      <c r="E62" s="37" t="s">
        <v>14</v>
      </c>
      <c r="F62" s="38">
        <v>4534</v>
      </c>
      <c r="G62" s="39">
        <v>0.4</v>
      </c>
      <c r="H62" s="40" t="s">
        <v>21</v>
      </c>
      <c r="I62" s="40"/>
      <c r="J62" s="40">
        <v>0.48</v>
      </c>
      <c r="K62" s="41">
        <v>4</v>
      </c>
      <c r="L62" s="37" t="s">
        <v>19</v>
      </c>
      <c r="M62" s="42">
        <f t="shared" si="0"/>
        <v>1813.6000000000001</v>
      </c>
      <c r="N62" s="42">
        <f t="shared" si="1"/>
        <v>163.22400000000002</v>
      </c>
      <c r="O62" s="42">
        <f t="shared" si="2"/>
        <v>10</v>
      </c>
      <c r="P62" s="43" t="str">
        <f>VLOOKUP(J62,Trübheitsgrad!$B$4:$C$8,2)</f>
        <v>C</v>
      </c>
      <c r="Q62" s="37" t="str">
        <f>VLOOKUP(Händler_Namen,HändlerAdressen,4,0)</f>
        <v>Düsseldorf</v>
      </c>
    </row>
    <row r="63" spans="1:17" x14ac:dyDescent="0.25">
      <c r="A63" s="37" t="s">
        <v>12</v>
      </c>
      <c r="B63" s="37" t="s">
        <v>16</v>
      </c>
      <c r="C63" s="37" t="s">
        <v>13</v>
      </c>
      <c r="D63" s="37" t="str">
        <f>VLOOKUP(MitarbeitNamen,MitarbeiterDaten,7,0)</f>
        <v>Klose</v>
      </c>
      <c r="E63" s="37" t="s">
        <v>18</v>
      </c>
      <c r="F63" s="38">
        <v>4534</v>
      </c>
      <c r="G63" s="39">
        <v>47.78</v>
      </c>
      <c r="H63" s="40" t="s">
        <v>21</v>
      </c>
      <c r="I63" s="40"/>
      <c r="J63" s="40">
        <v>0.06</v>
      </c>
      <c r="K63" s="41">
        <v>2</v>
      </c>
      <c r="L63" s="37" t="s">
        <v>24</v>
      </c>
      <c r="M63" s="42">
        <f t="shared" si="0"/>
        <v>216634.52000000002</v>
      </c>
      <c r="N63" s="42">
        <f t="shared" si="1"/>
        <v>19497.106800000001</v>
      </c>
      <c r="O63" s="42">
        <f t="shared" si="2"/>
        <v>10</v>
      </c>
      <c r="P63" s="43" t="str">
        <f>VLOOKUP(J63,Trübheitsgrad!$B$4:$C$8,2)</f>
        <v>A</v>
      </c>
      <c r="Q63" s="37" t="str">
        <f>VLOOKUP(Händler_Namen,HändlerAdressen,4,0)</f>
        <v>München</v>
      </c>
    </row>
    <row r="64" spans="1:17" x14ac:dyDescent="0.25">
      <c r="A64" s="37" t="s">
        <v>12</v>
      </c>
      <c r="B64" s="37" t="s">
        <v>0</v>
      </c>
      <c r="C64" s="37" t="s">
        <v>17</v>
      </c>
      <c r="D64" s="37" t="str">
        <f>VLOOKUP(MitarbeitNamen,MitarbeiterDaten,7,0)</f>
        <v>Löw</v>
      </c>
      <c r="E64" s="37" t="s">
        <v>14</v>
      </c>
      <c r="F64" s="38">
        <v>4537</v>
      </c>
      <c r="G64" s="39">
        <v>0.16</v>
      </c>
      <c r="H64" s="40" t="s">
        <v>21</v>
      </c>
      <c r="I64" s="40"/>
      <c r="J64" s="40">
        <v>0.83</v>
      </c>
      <c r="K64" s="41">
        <v>1</v>
      </c>
      <c r="L64" s="37" t="s">
        <v>22</v>
      </c>
      <c r="M64" s="42">
        <f t="shared" si="0"/>
        <v>725.92</v>
      </c>
      <c r="N64" s="42">
        <f t="shared" si="1"/>
        <v>43.555199999999999</v>
      </c>
      <c r="O64" s="42">
        <f t="shared" si="2"/>
        <v>10</v>
      </c>
      <c r="P64" s="43" t="str">
        <f>VLOOKUP(J64,Trübheitsgrad!$B$4:$C$8,2)</f>
        <v>D</v>
      </c>
      <c r="Q64" s="37" t="str">
        <f>VLOOKUP(Händler_Namen,HändlerAdressen,4,0)</f>
        <v>Köln</v>
      </c>
    </row>
    <row r="65" spans="1:17" x14ac:dyDescent="0.25">
      <c r="A65" s="37" t="s">
        <v>12</v>
      </c>
      <c r="B65" s="37" t="s">
        <v>20</v>
      </c>
      <c r="C65" s="37" t="s">
        <v>85</v>
      </c>
      <c r="D65" s="37" t="str">
        <f>VLOOKUP(MitarbeitNamen,MitarbeiterDaten,7,0)</f>
        <v>Löw</v>
      </c>
      <c r="E65" s="37" t="s">
        <v>14</v>
      </c>
      <c r="F65" s="38">
        <v>7453</v>
      </c>
      <c r="G65" s="39">
        <v>0.16</v>
      </c>
      <c r="H65" s="40" t="s">
        <v>21</v>
      </c>
      <c r="I65" s="40"/>
      <c r="J65" s="40">
        <v>0.72</v>
      </c>
      <c r="K65" s="41">
        <v>4</v>
      </c>
      <c r="L65" s="37" t="s">
        <v>22</v>
      </c>
      <c r="M65" s="42">
        <f t="shared" si="0"/>
        <v>1192.48</v>
      </c>
      <c r="N65" s="42">
        <f t="shared" si="1"/>
        <v>107.3232</v>
      </c>
      <c r="O65" s="42">
        <f t="shared" si="2"/>
        <v>10</v>
      </c>
      <c r="P65" s="43" t="str">
        <f>VLOOKUP(J65,Trübheitsgrad!$B$4:$C$8,2)</f>
        <v>D</v>
      </c>
      <c r="Q65" s="37" t="str">
        <f>VLOOKUP(Händler_Namen,HändlerAdressen,4,0)</f>
        <v>Köln</v>
      </c>
    </row>
    <row r="66" spans="1:17" x14ac:dyDescent="0.25">
      <c r="A66" s="37" t="s">
        <v>12</v>
      </c>
      <c r="B66" s="37" t="s">
        <v>20</v>
      </c>
      <c r="C66" s="37" t="s">
        <v>23</v>
      </c>
      <c r="D66" s="37" t="str">
        <f>VLOOKUP(MitarbeitNamen,MitarbeiterDaten,7,0)</f>
        <v>Müller</v>
      </c>
      <c r="E66" s="37" t="s">
        <v>18</v>
      </c>
      <c r="F66" s="38">
        <v>44</v>
      </c>
      <c r="G66" s="39">
        <v>51.47</v>
      </c>
      <c r="H66" s="40" t="s">
        <v>21</v>
      </c>
      <c r="I66" s="40" t="s">
        <v>21</v>
      </c>
      <c r="J66" s="40">
        <v>0.42</v>
      </c>
      <c r="K66" s="41">
        <v>5</v>
      </c>
      <c r="L66" s="37" t="s">
        <v>19</v>
      </c>
      <c r="M66" s="42">
        <f t="shared" si="0"/>
        <v>2264.6799999999998</v>
      </c>
      <c r="N66" s="42">
        <f t="shared" si="1"/>
        <v>203.82119999999998</v>
      </c>
      <c r="O66" s="42">
        <f t="shared" si="2"/>
        <v>25</v>
      </c>
      <c r="P66" s="43" t="str">
        <f>VLOOKUP(J66,Trübheitsgrad!$B$4:$C$8,2)</f>
        <v>B</v>
      </c>
      <c r="Q66" s="37" t="str">
        <f>VLOOKUP(Händler_Namen,HändlerAdressen,4,0)</f>
        <v>Düsseldorf</v>
      </c>
    </row>
    <row r="67" spans="1:17" x14ac:dyDescent="0.25">
      <c r="A67" s="37" t="s">
        <v>12</v>
      </c>
      <c r="B67" s="37" t="s">
        <v>16</v>
      </c>
      <c r="C67" s="37" t="s">
        <v>13</v>
      </c>
      <c r="D67" s="37" t="str">
        <f>VLOOKUP(MitarbeitNamen,MitarbeiterDaten,7,0)</f>
        <v>Klose</v>
      </c>
      <c r="E67" s="37" t="s">
        <v>14</v>
      </c>
      <c r="F67" s="38">
        <v>354</v>
      </c>
      <c r="G67" s="39">
        <v>0.41</v>
      </c>
      <c r="H67" s="40" t="s">
        <v>21</v>
      </c>
      <c r="I67" s="40"/>
      <c r="J67" s="40">
        <v>0.36</v>
      </c>
      <c r="K67" s="41">
        <v>4</v>
      </c>
      <c r="L67" s="37" t="s">
        <v>22</v>
      </c>
      <c r="M67" s="42">
        <f t="shared" si="0"/>
        <v>145.13999999999999</v>
      </c>
      <c r="N67" s="42">
        <f t="shared" si="1"/>
        <v>8.7083999999999993</v>
      </c>
      <c r="O67" s="42">
        <f t="shared" si="2"/>
        <v>10</v>
      </c>
      <c r="P67" s="43" t="str">
        <f>VLOOKUP(J67,Trübheitsgrad!$B$4:$C$8,2)</f>
        <v>B</v>
      </c>
      <c r="Q67" s="37" t="str">
        <f>VLOOKUP(Händler_Namen,HändlerAdressen,4,0)</f>
        <v>Köln</v>
      </c>
    </row>
    <row r="68" spans="1:17" x14ac:dyDescent="0.25">
      <c r="A68" s="37" t="s">
        <v>12</v>
      </c>
      <c r="B68" s="37" t="s">
        <v>20</v>
      </c>
      <c r="C68" s="37" t="s">
        <v>17</v>
      </c>
      <c r="D68" s="37" t="str">
        <f>VLOOKUP(MitarbeitNamen,MitarbeiterDaten,7,0)</f>
        <v>Löw</v>
      </c>
      <c r="E68" s="37" t="s">
        <v>18</v>
      </c>
      <c r="F68" s="38">
        <v>6588</v>
      </c>
      <c r="G68" s="39">
        <v>49.13</v>
      </c>
      <c r="H68" s="40" t="s">
        <v>21</v>
      </c>
      <c r="I68" s="40"/>
      <c r="J68" s="40">
        <v>0.86</v>
      </c>
      <c r="K68" s="41">
        <v>3</v>
      </c>
      <c r="L68" s="37" t="s">
        <v>15</v>
      </c>
      <c r="M68" s="42">
        <f t="shared" si="0"/>
        <v>323668.44</v>
      </c>
      <c r="N68" s="42">
        <f t="shared" si="1"/>
        <v>29130.159599999999</v>
      </c>
      <c r="O68" s="42">
        <f t="shared" si="2"/>
        <v>10</v>
      </c>
      <c r="P68" s="43" t="str">
        <f>VLOOKUP(J68,Trübheitsgrad!$B$4:$C$8,2)</f>
        <v>D</v>
      </c>
      <c r="Q68" s="37" t="str">
        <f>VLOOKUP(Händler_Namen,HändlerAdressen,4,0)</f>
        <v>Köln</v>
      </c>
    </row>
    <row r="69" spans="1:17" x14ac:dyDescent="0.25">
      <c r="A69" s="37" t="s">
        <v>12</v>
      </c>
      <c r="B69" s="37" t="s">
        <v>20</v>
      </c>
      <c r="C69" s="37" t="s">
        <v>85</v>
      </c>
      <c r="D69" s="37" t="str">
        <f>VLOOKUP(MitarbeitNamen,MitarbeiterDaten,7,0)</f>
        <v>Löw</v>
      </c>
      <c r="E69" s="37" t="s">
        <v>18</v>
      </c>
      <c r="F69" s="38">
        <v>848</v>
      </c>
      <c r="G69" s="39">
        <v>52.13</v>
      </c>
      <c r="H69" s="40" t="s">
        <v>21</v>
      </c>
      <c r="I69" s="40"/>
      <c r="J69" s="40">
        <v>0.12</v>
      </c>
      <c r="K69" s="41">
        <v>2</v>
      </c>
      <c r="L69" s="37" t="s">
        <v>19</v>
      </c>
      <c r="M69" s="42">
        <f t="shared" si="0"/>
        <v>44206.240000000005</v>
      </c>
      <c r="N69" s="42">
        <f t="shared" si="1"/>
        <v>3978.5616000000005</v>
      </c>
      <c r="O69" s="42">
        <f t="shared" si="2"/>
        <v>10</v>
      </c>
      <c r="P69" s="43" t="str">
        <f>VLOOKUP(J69,Trübheitsgrad!$B$4:$C$8,2)</f>
        <v>A</v>
      </c>
      <c r="Q69" s="37" t="str">
        <f>VLOOKUP(Händler_Namen,HändlerAdressen,4,0)</f>
        <v>Düsseldorf</v>
      </c>
    </row>
    <row r="70" spans="1:17" x14ac:dyDescent="0.25">
      <c r="A70" s="37" t="s">
        <v>12</v>
      </c>
      <c r="B70" s="37" t="s">
        <v>20</v>
      </c>
      <c r="C70" s="37" t="s">
        <v>23</v>
      </c>
      <c r="D70" s="37" t="str">
        <f>VLOOKUP(MitarbeitNamen,MitarbeiterDaten,7,0)</f>
        <v>Müller</v>
      </c>
      <c r="E70" s="37" t="s">
        <v>14</v>
      </c>
      <c r="F70" s="38">
        <v>8486</v>
      </c>
      <c r="G70" s="39">
        <v>0.33</v>
      </c>
      <c r="H70" s="40" t="s">
        <v>21</v>
      </c>
      <c r="I70" s="40"/>
      <c r="J70" s="40">
        <v>0.95</v>
      </c>
      <c r="K70" s="41">
        <v>4</v>
      </c>
      <c r="L70" s="37" t="s">
        <v>19</v>
      </c>
      <c r="M70" s="42">
        <f t="shared" si="0"/>
        <v>2800.38</v>
      </c>
      <c r="N70" s="42">
        <f t="shared" si="1"/>
        <v>252.0342</v>
      </c>
      <c r="O70" s="42">
        <f t="shared" si="2"/>
        <v>10</v>
      </c>
      <c r="P70" s="43" t="str">
        <f>VLOOKUP(J70,Trübheitsgrad!$B$4:$C$8,2)</f>
        <v>E</v>
      </c>
      <c r="Q70" s="37" t="str">
        <f>VLOOKUP(Händler_Namen,HändlerAdressen,4,0)</f>
        <v>Düsseldorf</v>
      </c>
    </row>
    <row r="71" spans="1:17" x14ac:dyDescent="0.25">
      <c r="A71" s="37" t="s">
        <v>12</v>
      </c>
      <c r="B71" s="37" t="s">
        <v>25</v>
      </c>
      <c r="C71" s="37" t="s">
        <v>13</v>
      </c>
      <c r="D71" s="37" t="str">
        <f>VLOOKUP(MitarbeitNamen,MitarbeiterDaten,7,0)</f>
        <v>Klose</v>
      </c>
      <c r="E71" s="37" t="s">
        <v>14</v>
      </c>
      <c r="F71" s="38">
        <v>773</v>
      </c>
      <c r="G71" s="39">
        <v>0.63</v>
      </c>
      <c r="H71" s="40"/>
      <c r="I71" s="40"/>
      <c r="J71" s="40">
        <v>0.8</v>
      </c>
      <c r="K71" s="41">
        <v>3</v>
      </c>
      <c r="L71" s="37" t="s">
        <v>15</v>
      </c>
      <c r="M71" s="42">
        <f t="shared" si="0"/>
        <v>486.99</v>
      </c>
      <c r="N71" s="42">
        <f t="shared" si="1"/>
        <v>29.2194</v>
      </c>
      <c r="O71" s="42">
        <f t="shared" si="2"/>
        <v>10</v>
      </c>
      <c r="P71" s="43" t="str">
        <f>VLOOKUP(J71,Trübheitsgrad!$B$4:$C$8,2)</f>
        <v>D</v>
      </c>
      <c r="Q71" s="37" t="str">
        <f>VLOOKUP(Händler_Namen,HändlerAdressen,4,0)</f>
        <v>Köln</v>
      </c>
    </row>
    <row r="72" spans="1:17" x14ac:dyDescent="0.25">
      <c r="A72" s="37" t="s">
        <v>12</v>
      </c>
      <c r="B72" s="37" t="s">
        <v>16</v>
      </c>
      <c r="C72" s="37" t="s">
        <v>17</v>
      </c>
      <c r="D72" s="37" t="str">
        <f>VLOOKUP(MitarbeitNamen,MitarbeiterDaten,7,0)</f>
        <v>Löw</v>
      </c>
      <c r="E72" s="37" t="s">
        <v>18</v>
      </c>
      <c r="F72" s="38">
        <v>358</v>
      </c>
      <c r="G72" s="39">
        <v>47.08</v>
      </c>
      <c r="H72" s="40" t="s">
        <v>21</v>
      </c>
      <c r="I72" s="40" t="s">
        <v>21</v>
      </c>
      <c r="J72" s="40">
        <v>0.67</v>
      </c>
      <c r="K72" s="41">
        <v>1</v>
      </c>
      <c r="L72" s="37" t="s">
        <v>22</v>
      </c>
      <c r="M72" s="42">
        <f t="shared" ref="M72:M135" si="3">F72*G72</f>
        <v>16854.64</v>
      </c>
      <c r="N72" s="42">
        <f t="shared" ref="N72:N135" si="4">IF(M72&lt;1000,$H$2*M72,$H$1*M72)</f>
        <v>1516.9176</v>
      </c>
      <c r="O72" s="42">
        <f t="shared" ref="O72:O135" si="5">IF(I72="x",25,10)</f>
        <v>25</v>
      </c>
      <c r="P72" s="43" t="str">
        <f>VLOOKUP(J72,Trübheitsgrad!$B$4:$C$8,2)</f>
        <v>D</v>
      </c>
      <c r="Q72" s="37" t="str">
        <f>VLOOKUP(Händler_Namen,HändlerAdressen,4,0)</f>
        <v>Köln</v>
      </c>
    </row>
    <row r="73" spans="1:17" x14ac:dyDescent="0.25">
      <c r="A73" s="37" t="s">
        <v>12</v>
      </c>
      <c r="B73" s="37" t="s">
        <v>20</v>
      </c>
      <c r="C73" s="37" t="s">
        <v>85</v>
      </c>
      <c r="D73" s="37" t="str">
        <f>VLOOKUP(MitarbeitNamen,MitarbeiterDaten,7,0)</f>
        <v>Löw</v>
      </c>
      <c r="E73" s="37" t="s">
        <v>14</v>
      </c>
      <c r="F73" s="38">
        <v>898</v>
      </c>
      <c r="G73" s="39">
        <v>0.19</v>
      </c>
      <c r="H73" s="40" t="s">
        <v>21</v>
      </c>
      <c r="I73" s="40"/>
      <c r="J73" s="40">
        <v>0.55000000000000004</v>
      </c>
      <c r="K73" s="41">
        <v>3</v>
      </c>
      <c r="L73" s="37" t="s">
        <v>24</v>
      </c>
      <c r="M73" s="42">
        <f t="shared" si="3"/>
        <v>170.62</v>
      </c>
      <c r="N73" s="42">
        <f t="shared" si="4"/>
        <v>10.2372</v>
      </c>
      <c r="O73" s="42">
        <f t="shared" si="5"/>
        <v>10</v>
      </c>
      <c r="P73" s="43" t="str">
        <f>VLOOKUP(J73,Trübheitsgrad!$B$4:$C$8,2)</f>
        <v>C</v>
      </c>
      <c r="Q73" s="37" t="str">
        <f>VLOOKUP(Händler_Namen,HändlerAdressen,4,0)</f>
        <v>München</v>
      </c>
    </row>
    <row r="74" spans="1:17" x14ac:dyDescent="0.25">
      <c r="A74" s="37" t="s">
        <v>12</v>
      </c>
      <c r="B74" s="37" t="s">
        <v>16</v>
      </c>
      <c r="C74" s="37" t="s">
        <v>23</v>
      </c>
      <c r="D74" s="37" t="str">
        <f>VLOOKUP(MitarbeitNamen,MitarbeiterDaten,7,0)</f>
        <v>Müller</v>
      </c>
      <c r="E74" s="37" t="s">
        <v>18</v>
      </c>
      <c r="F74" s="38">
        <v>849</v>
      </c>
      <c r="G74" s="39">
        <v>50.83</v>
      </c>
      <c r="H74" s="40" t="s">
        <v>21</v>
      </c>
      <c r="I74" s="40"/>
      <c r="J74" s="40">
        <v>0.43</v>
      </c>
      <c r="K74" s="41">
        <v>2</v>
      </c>
      <c r="L74" s="37" t="s">
        <v>24</v>
      </c>
      <c r="M74" s="42">
        <f t="shared" si="3"/>
        <v>43154.67</v>
      </c>
      <c r="N74" s="42">
        <f t="shared" si="4"/>
        <v>3883.9202999999998</v>
      </c>
      <c r="O74" s="42">
        <f t="shared" si="5"/>
        <v>10</v>
      </c>
      <c r="P74" s="43" t="str">
        <f>VLOOKUP(J74,Trübheitsgrad!$B$4:$C$8,2)</f>
        <v>B</v>
      </c>
      <c r="Q74" s="37" t="str">
        <f>VLOOKUP(Händler_Namen,HändlerAdressen,4,0)</f>
        <v>München</v>
      </c>
    </row>
    <row r="75" spans="1:17" x14ac:dyDescent="0.25">
      <c r="A75" s="37" t="s">
        <v>12</v>
      </c>
      <c r="B75" s="37" t="s">
        <v>16</v>
      </c>
      <c r="C75" s="37" t="s">
        <v>13</v>
      </c>
      <c r="D75" s="37" t="str">
        <f>VLOOKUP(MitarbeitNamen,MitarbeiterDaten,7,0)</f>
        <v>Klose</v>
      </c>
      <c r="E75" s="37" t="s">
        <v>18</v>
      </c>
      <c r="F75" s="38">
        <v>268</v>
      </c>
      <c r="G75" s="39">
        <v>45.81</v>
      </c>
      <c r="H75" s="40" t="s">
        <v>21</v>
      </c>
      <c r="I75" s="40" t="s">
        <v>21</v>
      </c>
      <c r="J75" s="40">
        <v>0.41</v>
      </c>
      <c r="K75" s="41">
        <v>4</v>
      </c>
      <c r="L75" s="37" t="s">
        <v>15</v>
      </c>
      <c r="M75" s="42">
        <f t="shared" si="3"/>
        <v>12277.08</v>
      </c>
      <c r="N75" s="42">
        <f t="shared" si="4"/>
        <v>1104.9371999999998</v>
      </c>
      <c r="O75" s="42">
        <f t="shared" si="5"/>
        <v>25</v>
      </c>
      <c r="P75" s="43" t="str">
        <f>VLOOKUP(J75,Trübheitsgrad!$B$4:$C$8,2)</f>
        <v>B</v>
      </c>
      <c r="Q75" s="37" t="str">
        <f>VLOOKUP(Händler_Namen,HändlerAdressen,4,0)</f>
        <v>Köln</v>
      </c>
    </row>
    <row r="76" spans="1:17" x14ac:dyDescent="0.25">
      <c r="A76" s="37" t="s">
        <v>12</v>
      </c>
      <c r="B76" s="37" t="s">
        <v>20</v>
      </c>
      <c r="C76" s="37" t="s">
        <v>17</v>
      </c>
      <c r="D76" s="37" t="str">
        <f>VLOOKUP(MitarbeitNamen,MitarbeiterDaten,7,0)</f>
        <v>Löw</v>
      </c>
      <c r="E76" s="37" t="s">
        <v>18</v>
      </c>
      <c r="F76" s="38">
        <v>345</v>
      </c>
      <c r="G76" s="39">
        <v>49.58</v>
      </c>
      <c r="H76" s="40" t="s">
        <v>21</v>
      </c>
      <c r="I76" s="40"/>
      <c r="J76" s="40">
        <v>0</v>
      </c>
      <c r="K76" s="41">
        <v>2</v>
      </c>
      <c r="L76" s="37" t="s">
        <v>19</v>
      </c>
      <c r="M76" s="42">
        <f t="shared" si="3"/>
        <v>17105.099999999999</v>
      </c>
      <c r="N76" s="42">
        <f t="shared" si="4"/>
        <v>1539.4589999999998</v>
      </c>
      <c r="O76" s="42">
        <f t="shared" si="5"/>
        <v>10</v>
      </c>
      <c r="P76" s="43" t="str">
        <f>VLOOKUP(J76,Trübheitsgrad!$B$4:$C$8,2)</f>
        <v>A</v>
      </c>
      <c r="Q76" s="37" t="str">
        <f>VLOOKUP(Händler_Namen,HändlerAdressen,4,0)</f>
        <v>Düsseldorf</v>
      </c>
    </row>
    <row r="77" spans="1:17" x14ac:dyDescent="0.25">
      <c r="A77" s="37" t="s">
        <v>12</v>
      </c>
      <c r="B77" s="37" t="s">
        <v>16</v>
      </c>
      <c r="C77" s="37" t="s">
        <v>85</v>
      </c>
      <c r="D77" s="37" t="str">
        <f>VLOOKUP(MitarbeitNamen,MitarbeiterDaten,7,0)</f>
        <v>Löw</v>
      </c>
      <c r="E77" s="37" t="s">
        <v>18</v>
      </c>
      <c r="F77" s="38">
        <v>8488</v>
      </c>
      <c r="G77" s="39">
        <v>54.06</v>
      </c>
      <c r="H77" s="40" t="s">
        <v>21</v>
      </c>
      <c r="I77" s="40" t="s">
        <v>21</v>
      </c>
      <c r="J77" s="40">
        <v>0.26</v>
      </c>
      <c r="K77" s="41">
        <v>1</v>
      </c>
      <c r="L77" s="37" t="s">
        <v>22</v>
      </c>
      <c r="M77" s="42">
        <f t="shared" si="3"/>
        <v>458861.28</v>
      </c>
      <c r="N77" s="42">
        <f t="shared" si="4"/>
        <v>41297.515200000002</v>
      </c>
      <c r="O77" s="42">
        <f t="shared" si="5"/>
        <v>25</v>
      </c>
      <c r="P77" s="43" t="str">
        <f>VLOOKUP(J77,Trübheitsgrad!$B$4:$C$8,2)</f>
        <v>A</v>
      </c>
      <c r="Q77" s="37" t="str">
        <f>VLOOKUP(Händler_Namen,HändlerAdressen,4,0)</f>
        <v>Köln</v>
      </c>
    </row>
    <row r="78" spans="1:17" x14ac:dyDescent="0.25">
      <c r="A78" s="37" t="s">
        <v>12</v>
      </c>
      <c r="B78" s="37" t="s">
        <v>16</v>
      </c>
      <c r="C78" s="37" t="s">
        <v>23</v>
      </c>
      <c r="D78" s="37" t="str">
        <f>VLOOKUP(MitarbeitNamen,MitarbeiterDaten,7,0)</f>
        <v>Müller</v>
      </c>
      <c r="E78" s="37" t="s">
        <v>18</v>
      </c>
      <c r="F78" s="38">
        <v>123</v>
      </c>
      <c r="G78" s="39">
        <v>47.61</v>
      </c>
      <c r="H78" s="40" t="s">
        <v>21</v>
      </c>
      <c r="I78" s="40"/>
      <c r="J78" s="40">
        <v>0.33</v>
      </c>
      <c r="K78" s="41">
        <v>4</v>
      </c>
      <c r="L78" s="37" t="s">
        <v>24</v>
      </c>
      <c r="M78" s="42">
        <f t="shared" si="3"/>
        <v>5856.03</v>
      </c>
      <c r="N78" s="42">
        <f t="shared" si="4"/>
        <v>527.04269999999997</v>
      </c>
      <c r="O78" s="42">
        <f t="shared" si="5"/>
        <v>10</v>
      </c>
      <c r="P78" s="43" t="str">
        <f>VLOOKUP(J78,Trübheitsgrad!$B$4:$C$8,2)</f>
        <v>A</v>
      </c>
      <c r="Q78" s="37" t="str">
        <f>VLOOKUP(Händler_Namen,HändlerAdressen,4,0)</f>
        <v>München</v>
      </c>
    </row>
    <row r="79" spans="1:17" x14ac:dyDescent="0.25">
      <c r="A79" s="37" t="s">
        <v>12</v>
      </c>
      <c r="B79" s="37" t="s">
        <v>16</v>
      </c>
      <c r="C79" s="37" t="s">
        <v>13</v>
      </c>
      <c r="D79" s="37" t="str">
        <f>VLOOKUP(MitarbeitNamen,MitarbeiterDaten,7,0)</f>
        <v>Klose</v>
      </c>
      <c r="E79" s="37" t="s">
        <v>14</v>
      </c>
      <c r="F79" s="38">
        <v>123</v>
      </c>
      <c r="G79" s="39">
        <v>0.79</v>
      </c>
      <c r="H79" s="40"/>
      <c r="I79" s="40"/>
      <c r="J79" s="40">
        <v>0.77</v>
      </c>
      <c r="K79" s="41">
        <v>5</v>
      </c>
      <c r="L79" s="37" t="s">
        <v>15</v>
      </c>
      <c r="M79" s="42">
        <f t="shared" si="3"/>
        <v>97.17</v>
      </c>
      <c r="N79" s="42">
        <f t="shared" si="4"/>
        <v>5.8301999999999996</v>
      </c>
      <c r="O79" s="42">
        <f t="shared" si="5"/>
        <v>10</v>
      </c>
      <c r="P79" s="43" t="str">
        <f>VLOOKUP(J79,Trübheitsgrad!$B$4:$C$8,2)</f>
        <v>D</v>
      </c>
      <c r="Q79" s="37" t="str">
        <f>VLOOKUP(Händler_Namen,HändlerAdressen,4,0)</f>
        <v>Köln</v>
      </c>
    </row>
    <row r="80" spans="1:17" x14ac:dyDescent="0.25">
      <c r="A80" s="37" t="s">
        <v>12</v>
      </c>
      <c r="B80" s="37" t="s">
        <v>16</v>
      </c>
      <c r="C80" s="37" t="s">
        <v>17</v>
      </c>
      <c r="D80" s="37" t="str">
        <f>VLOOKUP(MitarbeitNamen,MitarbeiterDaten,7,0)</f>
        <v>Löw</v>
      </c>
      <c r="E80" s="37" t="s">
        <v>14</v>
      </c>
      <c r="F80" s="38">
        <v>123</v>
      </c>
      <c r="G80" s="39">
        <v>0.38</v>
      </c>
      <c r="H80" s="40" t="s">
        <v>21</v>
      </c>
      <c r="I80" s="40"/>
      <c r="J80" s="40">
        <v>0.95</v>
      </c>
      <c r="K80" s="41">
        <v>4</v>
      </c>
      <c r="L80" s="37" t="s">
        <v>15</v>
      </c>
      <c r="M80" s="42">
        <f t="shared" si="3"/>
        <v>46.74</v>
      </c>
      <c r="N80" s="42">
        <f t="shared" si="4"/>
        <v>2.8044000000000002</v>
      </c>
      <c r="O80" s="42">
        <f t="shared" si="5"/>
        <v>10</v>
      </c>
      <c r="P80" s="43" t="str">
        <f>VLOOKUP(J80,Trübheitsgrad!$B$4:$C$8,2)</f>
        <v>E</v>
      </c>
      <c r="Q80" s="37" t="str">
        <f>VLOOKUP(Händler_Namen,HändlerAdressen,4,0)</f>
        <v>Köln</v>
      </c>
    </row>
    <row r="81" spans="1:17" x14ac:dyDescent="0.25">
      <c r="A81" s="37" t="s">
        <v>12</v>
      </c>
      <c r="B81" s="37" t="s">
        <v>25</v>
      </c>
      <c r="C81" s="37" t="s">
        <v>85</v>
      </c>
      <c r="D81" s="37" t="str">
        <f>VLOOKUP(MitarbeitNamen,MitarbeiterDaten,7,0)</f>
        <v>Löw</v>
      </c>
      <c r="E81" s="37" t="s">
        <v>14</v>
      </c>
      <c r="F81" s="38">
        <v>151</v>
      </c>
      <c r="G81" s="39">
        <v>0.28999999999999998</v>
      </c>
      <c r="H81" s="40" t="s">
        <v>21</v>
      </c>
      <c r="I81" s="40"/>
      <c r="J81" s="40">
        <v>0.62</v>
      </c>
      <c r="K81" s="41">
        <v>3</v>
      </c>
      <c r="L81" s="37" t="s">
        <v>19</v>
      </c>
      <c r="M81" s="42">
        <f t="shared" si="3"/>
        <v>43.79</v>
      </c>
      <c r="N81" s="42">
        <f t="shared" si="4"/>
        <v>2.6273999999999997</v>
      </c>
      <c r="O81" s="42">
        <f t="shared" si="5"/>
        <v>10</v>
      </c>
      <c r="P81" s="43" t="str">
        <f>VLOOKUP(J81,Trübheitsgrad!$B$4:$C$8,2)</f>
        <v>D</v>
      </c>
      <c r="Q81" s="37" t="str">
        <f>VLOOKUP(Händler_Namen,HändlerAdressen,4,0)</f>
        <v>Düsseldorf</v>
      </c>
    </row>
    <row r="82" spans="1:17" x14ac:dyDescent="0.25">
      <c r="A82" s="37" t="s">
        <v>12</v>
      </c>
      <c r="B82" s="37" t="s">
        <v>16</v>
      </c>
      <c r="C82" s="37" t="s">
        <v>23</v>
      </c>
      <c r="D82" s="37" t="str">
        <f>VLOOKUP(MitarbeitNamen,MitarbeiterDaten,7,0)</f>
        <v>Müller</v>
      </c>
      <c r="E82" s="37" t="s">
        <v>14</v>
      </c>
      <c r="F82" s="38">
        <v>237</v>
      </c>
      <c r="G82" s="39">
        <v>0.92</v>
      </c>
      <c r="H82" s="40"/>
      <c r="I82" s="40"/>
      <c r="J82" s="40">
        <v>0.95</v>
      </c>
      <c r="K82" s="41">
        <v>2</v>
      </c>
      <c r="L82" s="37" t="s">
        <v>19</v>
      </c>
      <c r="M82" s="42">
        <f t="shared" si="3"/>
        <v>218.04000000000002</v>
      </c>
      <c r="N82" s="42">
        <f t="shared" si="4"/>
        <v>13.082400000000002</v>
      </c>
      <c r="O82" s="42">
        <f t="shared" si="5"/>
        <v>10</v>
      </c>
      <c r="P82" s="43" t="str">
        <f>VLOOKUP(J82,Trübheitsgrad!$B$4:$C$8,2)</f>
        <v>E</v>
      </c>
      <c r="Q82" s="37" t="str">
        <f>VLOOKUP(Händler_Namen,HändlerAdressen,4,0)</f>
        <v>Düsseldorf</v>
      </c>
    </row>
    <row r="83" spans="1:17" x14ac:dyDescent="0.25">
      <c r="A83" s="37" t="s">
        <v>12</v>
      </c>
      <c r="B83" s="37" t="s">
        <v>20</v>
      </c>
      <c r="C83" s="37" t="s">
        <v>13</v>
      </c>
      <c r="D83" s="37" t="str">
        <f>VLOOKUP(MitarbeitNamen,MitarbeiterDaten,7,0)</f>
        <v>Klose</v>
      </c>
      <c r="E83" s="37" t="s">
        <v>18</v>
      </c>
      <c r="F83" s="38">
        <v>313</v>
      </c>
      <c r="G83" s="39">
        <v>51.32</v>
      </c>
      <c r="H83" s="40" t="s">
        <v>21</v>
      </c>
      <c r="I83" s="40"/>
      <c r="J83" s="40">
        <v>0.1</v>
      </c>
      <c r="K83" s="41">
        <v>4</v>
      </c>
      <c r="L83" s="37" t="s">
        <v>22</v>
      </c>
      <c r="M83" s="42">
        <f t="shared" si="3"/>
        <v>16063.16</v>
      </c>
      <c r="N83" s="42">
        <f t="shared" si="4"/>
        <v>1445.6843999999999</v>
      </c>
      <c r="O83" s="42">
        <f t="shared" si="5"/>
        <v>10</v>
      </c>
      <c r="P83" s="43" t="str">
        <f>VLOOKUP(J83,Trübheitsgrad!$B$4:$C$8,2)</f>
        <v>A</v>
      </c>
      <c r="Q83" s="37" t="str">
        <f>VLOOKUP(Händler_Namen,HändlerAdressen,4,0)</f>
        <v>Köln</v>
      </c>
    </row>
    <row r="84" spans="1:17" x14ac:dyDescent="0.25">
      <c r="A84" s="37" t="s">
        <v>12</v>
      </c>
      <c r="B84" s="37" t="s">
        <v>20</v>
      </c>
      <c r="C84" s="37" t="s">
        <v>17</v>
      </c>
      <c r="D84" s="37" t="str">
        <f>VLOOKUP(MitarbeitNamen,MitarbeiterDaten,7,0)</f>
        <v>Löw</v>
      </c>
      <c r="E84" s="37" t="s">
        <v>14</v>
      </c>
      <c r="F84" s="38">
        <v>1515</v>
      </c>
      <c r="G84" s="39">
        <v>0.63</v>
      </c>
      <c r="H84" s="40"/>
      <c r="I84" s="40"/>
      <c r="J84" s="40">
        <v>0.65</v>
      </c>
      <c r="K84" s="41">
        <v>3</v>
      </c>
      <c r="L84" s="37" t="s">
        <v>15</v>
      </c>
      <c r="M84" s="42">
        <f t="shared" si="3"/>
        <v>954.45</v>
      </c>
      <c r="N84" s="42">
        <f t="shared" si="4"/>
        <v>57.267000000000003</v>
      </c>
      <c r="O84" s="42">
        <f t="shared" si="5"/>
        <v>10</v>
      </c>
      <c r="P84" s="43" t="str">
        <f>VLOOKUP(J84,Trübheitsgrad!$B$4:$C$8,2)</f>
        <v>D</v>
      </c>
      <c r="Q84" s="37" t="str">
        <f>VLOOKUP(Händler_Namen,HändlerAdressen,4,0)</f>
        <v>Köln</v>
      </c>
    </row>
    <row r="85" spans="1:17" x14ac:dyDescent="0.25">
      <c r="A85" s="37" t="s">
        <v>12</v>
      </c>
      <c r="B85" s="37" t="s">
        <v>16</v>
      </c>
      <c r="C85" s="37" t="s">
        <v>85</v>
      </c>
      <c r="D85" s="37" t="str">
        <f>VLOOKUP(MitarbeitNamen,MitarbeiterDaten,7,0)</f>
        <v>Löw</v>
      </c>
      <c r="E85" s="37" t="s">
        <v>18</v>
      </c>
      <c r="F85" s="38">
        <v>987</v>
      </c>
      <c r="G85" s="39">
        <v>49.28</v>
      </c>
      <c r="H85" s="40" t="s">
        <v>21</v>
      </c>
      <c r="I85" s="40"/>
      <c r="J85" s="40">
        <v>0.73</v>
      </c>
      <c r="K85" s="41">
        <v>1</v>
      </c>
      <c r="L85" s="37" t="s">
        <v>22</v>
      </c>
      <c r="M85" s="42">
        <f t="shared" si="3"/>
        <v>48639.360000000001</v>
      </c>
      <c r="N85" s="42">
        <f t="shared" si="4"/>
        <v>4377.5424000000003</v>
      </c>
      <c r="O85" s="42">
        <f t="shared" si="5"/>
        <v>10</v>
      </c>
      <c r="P85" s="43" t="str">
        <f>VLOOKUP(J85,Trübheitsgrad!$B$4:$C$8,2)</f>
        <v>D</v>
      </c>
      <c r="Q85" s="37" t="str">
        <f>VLOOKUP(Händler_Namen,HändlerAdressen,4,0)</f>
        <v>Köln</v>
      </c>
    </row>
    <row r="86" spans="1:17" x14ac:dyDescent="0.25">
      <c r="A86" s="37" t="s">
        <v>12</v>
      </c>
      <c r="B86" s="37" t="s">
        <v>25</v>
      </c>
      <c r="C86" s="37" t="s">
        <v>23</v>
      </c>
      <c r="D86" s="37" t="str">
        <f>VLOOKUP(MitarbeitNamen,MitarbeiterDaten,7,0)</f>
        <v>Müller</v>
      </c>
      <c r="E86" s="37" t="s">
        <v>14</v>
      </c>
      <c r="F86" s="38">
        <v>1515</v>
      </c>
      <c r="G86" s="39">
        <v>0.1</v>
      </c>
      <c r="H86" s="40" t="s">
        <v>21</v>
      </c>
      <c r="I86" s="40"/>
      <c r="J86" s="40">
        <v>0.25</v>
      </c>
      <c r="K86" s="41">
        <v>3</v>
      </c>
      <c r="L86" s="37" t="s">
        <v>15</v>
      </c>
      <c r="M86" s="42">
        <f t="shared" si="3"/>
        <v>151.5</v>
      </c>
      <c r="N86" s="42">
        <f t="shared" si="4"/>
        <v>9.09</v>
      </c>
      <c r="O86" s="42">
        <f t="shared" si="5"/>
        <v>10</v>
      </c>
      <c r="P86" s="43" t="str">
        <f>VLOOKUP(J86,Trübheitsgrad!$B$4:$C$8,2)</f>
        <v>A</v>
      </c>
      <c r="Q86" s="37" t="str">
        <f>VLOOKUP(Händler_Namen,HändlerAdressen,4,0)</f>
        <v>Köln</v>
      </c>
    </row>
    <row r="87" spans="1:17" x14ac:dyDescent="0.25">
      <c r="A87" s="37" t="s">
        <v>12</v>
      </c>
      <c r="B87" s="37" t="s">
        <v>25</v>
      </c>
      <c r="C87" s="37" t="s">
        <v>13</v>
      </c>
      <c r="D87" s="37" t="str">
        <f>VLOOKUP(MitarbeitNamen,MitarbeiterDaten,7,0)</f>
        <v>Klose</v>
      </c>
      <c r="E87" s="37" t="s">
        <v>18</v>
      </c>
      <c r="F87" s="38">
        <v>884</v>
      </c>
      <c r="G87" s="39">
        <v>50.61</v>
      </c>
      <c r="H87" s="40" t="s">
        <v>21</v>
      </c>
      <c r="I87" s="40"/>
      <c r="J87" s="40">
        <v>0.59</v>
      </c>
      <c r="K87" s="41">
        <v>2</v>
      </c>
      <c r="L87" s="37" t="s">
        <v>19</v>
      </c>
      <c r="M87" s="42">
        <f t="shared" si="3"/>
        <v>44739.24</v>
      </c>
      <c r="N87" s="42">
        <f t="shared" si="4"/>
        <v>4026.5315999999998</v>
      </c>
      <c r="O87" s="42">
        <f t="shared" si="5"/>
        <v>10</v>
      </c>
      <c r="P87" s="43" t="str">
        <f>VLOOKUP(J87,Trübheitsgrad!$B$4:$C$8,2)</f>
        <v>D</v>
      </c>
      <c r="Q87" s="37" t="str">
        <f>VLOOKUP(Händler_Namen,HändlerAdressen,4,0)</f>
        <v>Düsseldorf</v>
      </c>
    </row>
    <row r="88" spans="1:17" x14ac:dyDescent="0.25">
      <c r="A88" s="37" t="s">
        <v>12</v>
      </c>
      <c r="B88" s="37" t="s">
        <v>20</v>
      </c>
      <c r="C88" s="37" t="s">
        <v>17</v>
      </c>
      <c r="D88" s="37" t="str">
        <f>VLOOKUP(MitarbeitNamen,MitarbeiterDaten,7,0)</f>
        <v>Löw</v>
      </c>
      <c r="E88" s="37" t="s">
        <v>14</v>
      </c>
      <c r="F88" s="38">
        <v>8651</v>
      </c>
      <c r="G88" s="39">
        <v>0.69</v>
      </c>
      <c r="H88" s="40" t="s">
        <v>21</v>
      </c>
      <c r="I88" s="40"/>
      <c r="J88" s="40">
        <v>0.34</v>
      </c>
      <c r="K88" s="41">
        <v>4</v>
      </c>
      <c r="L88" s="37" t="s">
        <v>22</v>
      </c>
      <c r="M88" s="42">
        <f t="shared" si="3"/>
        <v>5969.19</v>
      </c>
      <c r="N88" s="42">
        <f t="shared" si="4"/>
        <v>537.22709999999995</v>
      </c>
      <c r="O88" s="42">
        <f t="shared" si="5"/>
        <v>10</v>
      </c>
      <c r="P88" s="43" t="str">
        <f>VLOOKUP(J88,Trübheitsgrad!$B$4:$C$8,2)</f>
        <v>B</v>
      </c>
      <c r="Q88" s="37" t="str">
        <f>VLOOKUP(Händler_Namen,HändlerAdressen,4,0)</f>
        <v>Köln</v>
      </c>
    </row>
    <row r="89" spans="1:17" x14ac:dyDescent="0.25">
      <c r="A89" s="37" t="s">
        <v>12</v>
      </c>
      <c r="B89" s="37" t="s">
        <v>16</v>
      </c>
      <c r="C89" s="37" t="s">
        <v>85</v>
      </c>
      <c r="D89" s="37" t="str">
        <f>VLOOKUP(MitarbeitNamen,MitarbeiterDaten,7,0)</f>
        <v>Löw</v>
      </c>
      <c r="E89" s="37" t="s">
        <v>18</v>
      </c>
      <c r="F89" s="38">
        <v>789</v>
      </c>
      <c r="G89" s="39">
        <v>54.14</v>
      </c>
      <c r="H89" s="40" t="s">
        <v>21</v>
      </c>
      <c r="I89" s="40" t="s">
        <v>21</v>
      </c>
      <c r="J89" s="40">
        <v>0.44</v>
      </c>
      <c r="K89" s="41">
        <v>2</v>
      </c>
      <c r="L89" s="37" t="s">
        <v>15</v>
      </c>
      <c r="M89" s="42">
        <f t="shared" si="3"/>
        <v>42716.46</v>
      </c>
      <c r="N89" s="42">
        <f t="shared" si="4"/>
        <v>3844.4813999999997</v>
      </c>
      <c r="O89" s="42">
        <f t="shared" si="5"/>
        <v>25</v>
      </c>
      <c r="P89" s="43" t="str">
        <f>VLOOKUP(J89,Trübheitsgrad!$B$4:$C$8,2)</f>
        <v>B</v>
      </c>
      <c r="Q89" s="37" t="str">
        <f>VLOOKUP(Händler_Namen,HändlerAdressen,4,0)</f>
        <v>Köln</v>
      </c>
    </row>
    <row r="90" spans="1:17" x14ac:dyDescent="0.25">
      <c r="A90" s="37" t="s">
        <v>12</v>
      </c>
      <c r="B90" s="37" t="s">
        <v>25</v>
      </c>
      <c r="C90" s="37" t="s">
        <v>23</v>
      </c>
      <c r="D90" s="37" t="str">
        <f>VLOOKUP(MitarbeitNamen,MitarbeiterDaten,7,0)</f>
        <v>Müller</v>
      </c>
      <c r="E90" s="37" t="s">
        <v>14</v>
      </c>
      <c r="F90" s="38">
        <v>4564</v>
      </c>
      <c r="G90" s="39">
        <v>0.83</v>
      </c>
      <c r="H90" s="40"/>
      <c r="I90" s="40"/>
      <c r="J90" s="40">
        <v>0.98</v>
      </c>
      <c r="K90" s="41">
        <v>1</v>
      </c>
      <c r="L90" s="37" t="s">
        <v>24</v>
      </c>
      <c r="M90" s="42">
        <f t="shared" si="3"/>
        <v>3788.12</v>
      </c>
      <c r="N90" s="42">
        <f t="shared" si="4"/>
        <v>340.93079999999998</v>
      </c>
      <c r="O90" s="42">
        <f t="shared" si="5"/>
        <v>10</v>
      </c>
      <c r="P90" s="43" t="str">
        <f>VLOOKUP(J90,Trübheitsgrad!$B$4:$C$8,2)</f>
        <v>E</v>
      </c>
      <c r="Q90" s="37" t="str">
        <f>VLOOKUP(Händler_Namen,HändlerAdressen,4,0)</f>
        <v>München</v>
      </c>
    </row>
    <row r="91" spans="1:17" x14ac:dyDescent="0.25">
      <c r="A91" s="37" t="s">
        <v>12</v>
      </c>
      <c r="B91" s="37" t="s">
        <v>25</v>
      </c>
      <c r="C91" s="37" t="s">
        <v>13</v>
      </c>
      <c r="D91" s="37" t="str">
        <f>VLOOKUP(MitarbeitNamen,MitarbeiterDaten,7,0)</f>
        <v>Klose</v>
      </c>
      <c r="E91" s="37" t="s">
        <v>14</v>
      </c>
      <c r="F91" s="38">
        <v>1238</v>
      </c>
      <c r="G91" s="39">
        <v>0.02</v>
      </c>
      <c r="H91" s="40" t="s">
        <v>21</v>
      </c>
      <c r="I91" s="40"/>
      <c r="J91" s="40">
        <v>0.97</v>
      </c>
      <c r="K91" s="41">
        <v>4</v>
      </c>
      <c r="L91" s="37" t="s">
        <v>24</v>
      </c>
      <c r="M91" s="42">
        <f t="shared" si="3"/>
        <v>24.76</v>
      </c>
      <c r="N91" s="42">
        <f t="shared" si="4"/>
        <v>1.4856</v>
      </c>
      <c r="O91" s="42">
        <f t="shared" si="5"/>
        <v>10</v>
      </c>
      <c r="P91" s="43" t="str">
        <f>VLOOKUP(J91,Trübheitsgrad!$B$4:$C$8,2)</f>
        <v>E</v>
      </c>
      <c r="Q91" s="37" t="str">
        <f>VLOOKUP(Händler_Namen,HändlerAdressen,4,0)</f>
        <v>München</v>
      </c>
    </row>
    <row r="92" spans="1:17" x14ac:dyDescent="0.25">
      <c r="A92" s="37" t="s">
        <v>12</v>
      </c>
      <c r="B92" s="37" t="s">
        <v>25</v>
      </c>
      <c r="C92" s="37" t="s">
        <v>17</v>
      </c>
      <c r="D92" s="37" t="str">
        <f>VLOOKUP(MitarbeitNamen,MitarbeiterDaten,7,0)</f>
        <v>Löw</v>
      </c>
      <c r="E92" s="37" t="s">
        <v>14</v>
      </c>
      <c r="F92" s="38">
        <v>999</v>
      </c>
      <c r="G92" s="39">
        <v>0.54</v>
      </c>
      <c r="H92" s="40"/>
      <c r="I92" s="40"/>
      <c r="J92" s="40">
        <v>0.62</v>
      </c>
      <c r="K92" s="41">
        <v>5</v>
      </c>
      <c r="L92" s="37" t="s">
        <v>22</v>
      </c>
      <c r="M92" s="42">
        <f t="shared" si="3"/>
        <v>539.46</v>
      </c>
      <c r="N92" s="42">
        <f t="shared" si="4"/>
        <v>32.367600000000003</v>
      </c>
      <c r="O92" s="42">
        <f t="shared" si="5"/>
        <v>10</v>
      </c>
      <c r="P92" s="43" t="str">
        <f>VLOOKUP(J92,Trübheitsgrad!$B$4:$C$8,2)</f>
        <v>D</v>
      </c>
      <c r="Q92" s="37" t="str">
        <f>VLOOKUP(Händler_Namen,HändlerAdressen,4,0)</f>
        <v>Köln</v>
      </c>
    </row>
    <row r="93" spans="1:17" x14ac:dyDescent="0.25">
      <c r="A93" s="37" t="s">
        <v>12</v>
      </c>
      <c r="B93" s="37" t="s">
        <v>16</v>
      </c>
      <c r="C93" s="37" t="s">
        <v>85</v>
      </c>
      <c r="D93" s="37" t="str">
        <f>VLOOKUP(MitarbeitNamen,MitarbeiterDaten,7,0)</f>
        <v>Löw</v>
      </c>
      <c r="E93" s="37" t="s">
        <v>14</v>
      </c>
      <c r="F93" s="38">
        <v>888</v>
      </c>
      <c r="G93" s="39">
        <v>0.92</v>
      </c>
      <c r="H93" s="40" t="s">
        <v>21</v>
      </c>
      <c r="I93" s="40"/>
      <c r="J93" s="40">
        <v>0.54</v>
      </c>
      <c r="K93" s="41">
        <v>4</v>
      </c>
      <c r="L93" s="37" t="s">
        <v>15</v>
      </c>
      <c r="M93" s="42">
        <f t="shared" si="3"/>
        <v>816.96</v>
      </c>
      <c r="N93" s="42">
        <f t="shared" si="4"/>
        <v>49.017600000000002</v>
      </c>
      <c r="O93" s="42">
        <f t="shared" si="5"/>
        <v>10</v>
      </c>
      <c r="P93" s="43" t="str">
        <f>VLOOKUP(J93,Trübheitsgrad!$B$4:$C$8,2)</f>
        <v>C</v>
      </c>
      <c r="Q93" s="37" t="str">
        <f>VLOOKUP(Händler_Namen,HändlerAdressen,4,0)</f>
        <v>Köln</v>
      </c>
    </row>
    <row r="94" spans="1:17" x14ac:dyDescent="0.25">
      <c r="A94" s="37" t="s">
        <v>12</v>
      </c>
      <c r="B94" s="37" t="s">
        <v>25</v>
      </c>
      <c r="C94" s="37" t="s">
        <v>23</v>
      </c>
      <c r="D94" s="37" t="str">
        <f>VLOOKUP(MitarbeitNamen,MitarbeiterDaten,7,0)</f>
        <v>Müller</v>
      </c>
      <c r="E94" s="37" t="s">
        <v>18</v>
      </c>
      <c r="F94" s="38">
        <v>465</v>
      </c>
      <c r="G94" s="39">
        <v>49.3</v>
      </c>
      <c r="H94" s="40" t="s">
        <v>21</v>
      </c>
      <c r="I94" s="40"/>
      <c r="J94" s="40">
        <v>0.15</v>
      </c>
      <c r="K94" s="41">
        <v>3</v>
      </c>
      <c r="L94" s="37" t="s">
        <v>15</v>
      </c>
      <c r="M94" s="42">
        <f t="shared" si="3"/>
        <v>22924.5</v>
      </c>
      <c r="N94" s="42">
        <f t="shared" si="4"/>
        <v>2063.2049999999999</v>
      </c>
      <c r="O94" s="42">
        <f t="shared" si="5"/>
        <v>10</v>
      </c>
      <c r="P94" s="43" t="str">
        <f>VLOOKUP(J94,Trübheitsgrad!$B$4:$C$8,2)</f>
        <v>A</v>
      </c>
      <c r="Q94" s="37" t="str">
        <f>VLOOKUP(Händler_Namen,HändlerAdressen,4,0)</f>
        <v>Köln</v>
      </c>
    </row>
    <row r="95" spans="1:17" x14ac:dyDescent="0.25">
      <c r="A95" s="37" t="s">
        <v>12</v>
      </c>
      <c r="B95" s="37" t="s">
        <v>16</v>
      </c>
      <c r="C95" s="37" t="s">
        <v>13</v>
      </c>
      <c r="D95" s="37" t="str">
        <f>VLOOKUP(MitarbeitNamen,MitarbeiterDaten,7,0)</f>
        <v>Klose</v>
      </c>
      <c r="E95" s="37" t="s">
        <v>18</v>
      </c>
      <c r="F95" s="38">
        <v>555</v>
      </c>
      <c r="G95" s="39">
        <v>51.78</v>
      </c>
      <c r="H95" s="40" t="s">
        <v>21</v>
      </c>
      <c r="I95" s="40" t="s">
        <v>21</v>
      </c>
      <c r="J95" s="40">
        <v>0.37</v>
      </c>
      <c r="K95" s="41">
        <v>2</v>
      </c>
      <c r="L95" s="37" t="s">
        <v>19</v>
      </c>
      <c r="M95" s="42">
        <f t="shared" si="3"/>
        <v>28737.9</v>
      </c>
      <c r="N95" s="42">
        <f t="shared" si="4"/>
        <v>2586.4110000000001</v>
      </c>
      <c r="O95" s="42">
        <f t="shared" si="5"/>
        <v>25</v>
      </c>
      <c r="P95" s="43" t="str">
        <f>VLOOKUP(J95,Trübheitsgrad!$B$4:$C$8,2)</f>
        <v>B</v>
      </c>
      <c r="Q95" s="37" t="str">
        <f>VLOOKUP(Händler_Namen,HändlerAdressen,4,0)</f>
        <v>Düsseldorf</v>
      </c>
    </row>
    <row r="96" spans="1:17" x14ac:dyDescent="0.25">
      <c r="A96" s="37" t="s">
        <v>12</v>
      </c>
      <c r="B96" s="37" t="s">
        <v>20</v>
      </c>
      <c r="C96" s="37" t="s">
        <v>17</v>
      </c>
      <c r="D96" s="37" t="str">
        <f>VLOOKUP(MitarbeitNamen,MitarbeiterDaten,7,0)</f>
        <v>Löw</v>
      </c>
      <c r="E96" s="37" t="s">
        <v>18</v>
      </c>
      <c r="F96" s="38">
        <v>4562</v>
      </c>
      <c r="G96" s="39">
        <v>50.02</v>
      </c>
      <c r="H96" s="40" t="s">
        <v>21</v>
      </c>
      <c r="I96" s="40"/>
      <c r="J96" s="40">
        <v>0.95</v>
      </c>
      <c r="K96" s="41">
        <v>4</v>
      </c>
      <c r="L96" s="37" t="s">
        <v>19</v>
      </c>
      <c r="M96" s="42">
        <f t="shared" si="3"/>
        <v>228191.24000000002</v>
      </c>
      <c r="N96" s="42">
        <f t="shared" si="4"/>
        <v>20537.211600000002</v>
      </c>
      <c r="O96" s="42">
        <f t="shared" si="5"/>
        <v>10</v>
      </c>
      <c r="P96" s="43" t="str">
        <f>VLOOKUP(J96,Trübheitsgrad!$B$4:$C$8,2)</f>
        <v>E</v>
      </c>
      <c r="Q96" s="37" t="str">
        <f>VLOOKUP(Händler_Namen,HändlerAdressen,4,0)</f>
        <v>Düsseldorf</v>
      </c>
    </row>
    <row r="97" spans="1:17" x14ac:dyDescent="0.25">
      <c r="A97" s="37" t="s">
        <v>12</v>
      </c>
      <c r="B97" s="37" t="s">
        <v>0</v>
      </c>
      <c r="C97" s="37" t="s">
        <v>85</v>
      </c>
      <c r="D97" s="37" t="str">
        <f>VLOOKUP(MitarbeitNamen,MitarbeiterDaten,7,0)</f>
        <v>Löw</v>
      </c>
      <c r="E97" s="37" t="s">
        <v>18</v>
      </c>
      <c r="F97" s="38">
        <v>4523</v>
      </c>
      <c r="G97" s="39">
        <v>50.14</v>
      </c>
      <c r="H97" s="40"/>
      <c r="I97" s="40"/>
      <c r="J97" s="40">
        <v>0.17</v>
      </c>
      <c r="K97" s="41">
        <v>3</v>
      </c>
      <c r="L97" s="37" t="s">
        <v>24</v>
      </c>
      <c r="M97" s="42">
        <f t="shared" si="3"/>
        <v>226783.22</v>
      </c>
      <c r="N97" s="42">
        <f t="shared" si="4"/>
        <v>20410.489799999999</v>
      </c>
      <c r="O97" s="42">
        <f t="shared" si="5"/>
        <v>10</v>
      </c>
      <c r="P97" s="43" t="str">
        <f>VLOOKUP(J97,Trübheitsgrad!$B$4:$C$8,2)</f>
        <v>A</v>
      </c>
      <c r="Q97" s="37" t="str">
        <f>VLOOKUP(Händler_Namen,HändlerAdressen,4,0)</f>
        <v>München</v>
      </c>
    </row>
    <row r="98" spans="1:17" x14ac:dyDescent="0.25">
      <c r="A98" s="37" t="s">
        <v>12</v>
      </c>
      <c r="B98" s="37" t="s">
        <v>25</v>
      </c>
      <c r="C98" s="37" t="s">
        <v>23</v>
      </c>
      <c r="D98" s="37" t="str">
        <f>VLOOKUP(MitarbeitNamen,MitarbeiterDaten,7,0)</f>
        <v>Müller</v>
      </c>
      <c r="E98" s="37" t="s">
        <v>18</v>
      </c>
      <c r="F98" s="38">
        <v>1237</v>
      </c>
      <c r="G98" s="39">
        <v>49.63</v>
      </c>
      <c r="H98" s="40" t="s">
        <v>21</v>
      </c>
      <c r="I98" s="40"/>
      <c r="J98" s="40">
        <v>0.57999999999999996</v>
      </c>
      <c r="K98" s="41">
        <v>1</v>
      </c>
      <c r="L98" s="37" t="s">
        <v>22</v>
      </c>
      <c r="M98" s="42">
        <f t="shared" si="3"/>
        <v>61392.310000000005</v>
      </c>
      <c r="N98" s="42">
        <f t="shared" si="4"/>
        <v>5525.3078999999998</v>
      </c>
      <c r="O98" s="42">
        <f t="shared" si="5"/>
        <v>10</v>
      </c>
      <c r="P98" s="43" t="str">
        <f>VLOOKUP(J98,Trübheitsgrad!$B$4:$C$8,2)</f>
        <v>D</v>
      </c>
      <c r="Q98" s="37" t="str">
        <f>VLOOKUP(Händler_Namen,HändlerAdressen,4,0)</f>
        <v>Köln</v>
      </c>
    </row>
    <row r="99" spans="1:17" x14ac:dyDescent="0.25">
      <c r="A99" s="37" t="s">
        <v>12</v>
      </c>
      <c r="B99" s="37" t="s">
        <v>20</v>
      </c>
      <c r="C99" s="37" t="s">
        <v>13</v>
      </c>
      <c r="D99" s="37" t="str">
        <f>VLOOKUP(MitarbeitNamen,MitarbeiterDaten,7,0)</f>
        <v>Klose</v>
      </c>
      <c r="E99" s="37" t="s">
        <v>14</v>
      </c>
      <c r="F99" s="38">
        <v>1235</v>
      </c>
      <c r="G99" s="39">
        <v>0.35</v>
      </c>
      <c r="H99" s="40" t="s">
        <v>21</v>
      </c>
      <c r="I99" s="40"/>
      <c r="J99" s="40">
        <v>0.36</v>
      </c>
      <c r="K99" s="41">
        <v>3</v>
      </c>
      <c r="L99" s="37" t="s">
        <v>22</v>
      </c>
      <c r="M99" s="42">
        <f t="shared" si="3"/>
        <v>432.25</v>
      </c>
      <c r="N99" s="42">
        <f t="shared" si="4"/>
        <v>25.934999999999999</v>
      </c>
      <c r="O99" s="42">
        <f t="shared" si="5"/>
        <v>10</v>
      </c>
      <c r="P99" s="43" t="str">
        <f>VLOOKUP(J99,Trübheitsgrad!$B$4:$C$8,2)</f>
        <v>B</v>
      </c>
      <c r="Q99" s="37" t="str">
        <f>VLOOKUP(Händler_Namen,HändlerAdressen,4,0)</f>
        <v>Köln</v>
      </c>
    </row>
    <row r="100" spans="1:17" x14ac:dyDescent="0.25">
      <c r="A100" s="37" t="s">
        <v>12</v>
      </c>
      <c r="B100" s="37" t="s">
        <v>20</v>
      </c>
      <c r="C100" s="37" t="s">
        <v>17</v>
      </c>
      <c r="D100" s="37" t="str">
        <f>VLOOKUP(MitarbeitNamen,MitarbeiterDaten,7,0)</f>
        <v>Löw</v>
      </c>
      <c r="E100" s="37" t="s">
        <v>14</v>
      </c>
      <c r="F100" s="38">
        <v>3128</v>
      </c>
      <c r="G100" s="39">
        <v>0.4</v>
      </c>
      <c r="H100" s="40" t="s">
        <v>21</v>
      </c>
      <c r="I100" s="40"/>
      <c r="J100" s="40">
        <v>0.45</v>
      </c>
      <c r="K100" s="41">
        <v>2</v>
      </c>
      <c r="L100" s="37" t="s">
        <v>19</v>
      </c>
      <c r="M100" s="42">
        <f t="shared" si="3"/>
        <v>1251.2</v>
      </c>
      <c r="N100" s="42">
        <f t="shared" si="4"/>
        <v>112.608</v>
      </c>
      <c r="O100" s="42">
        <f t="shared" si="5"/>
        <v>10</v>
      </c>
      <c r="P100" s="43" t="str">
        <f>VLOOKUP(J100,Trübheitsgrad!$B$4:$C$8,2)</f>
        <v>B</v>
      </c>
      <c r="Q100" s="37" t="str">
        <f>VLOOKUP(Händler_Namen,HändlerAdressen,4,0)</f>
        <v>Düsseldorf</v>
      </c>
    </row>
    <row r="101" spans="1:17" x14ac:dyDescent="0.25">
      <c r="A101" s="37" t="s">
        <v>12</v>
      </c>
      <c r="B101" s="37" t="s">
        <v>20</v>
      </c>
      <c r="C101" s="37" t="s">
        <v>85</v>
      </c>
      <c r="D101" s="37" t="str">
        <f>VLOOKUP(MitarbeitNamen,MitarbeiterDaten,7,0)</f>
        <v>Löw</v>
      </c>
      <c r="E101" s="37" t="s">
        <v>14</v>
      </c>
      <c r="F101" s="38">
        <v>1237</v>
      </c>
      <c r="G101" s="39">
        <v>0.27</v>
      </c>
      <c r="H101" s="40" t="s">
        <v>21</v>
      </c>
      <c r="I101" s="40"/>
      <c r="J101" s="40">
        <v>0.59</v>
      </c>
      <c r="K101" s="41">
        <v>4</v>
      </c>
      <c r="L101" s="37" t="s">
        <v>22</v>
      </c>
      <c r="M101" s="42">
        <f t="shared" si="3"/>
        <v>333.99</v>
      </c>
      <c r="N101" s="42">
        <f t="shared" si="4"/>
        <v>20.039400000000001</v>
      </c>
      <c r="O101" s="42">
        <f t="shared" si="5"/>
        <v>10</v>
      </c>
      <c r="P101" s="43" t="str">
        <f>VLOOKUP(J101,Trübheitsgrad!$B$4:$C$8,2)</f>
        <v>D</v>
      </c>
      <c r="Q101" s="37" t="str">
        <f>VLOOKUP(Händler_Namen,HändlerAdressen,4,0)</f>
        <v>Köln</v>
      </c>
    </row>
    <row r="102" spans="1:17" x14ac:dyDescent="0.25">
      <c r="A102" s="37" t="s">
        <v>12</v>
      </c>
      <c r="B102" s="37" t="s">
        <v>25</v>
      </c>
      <c r="C102" s="37" t="s">
        <v>23</v>
      </c>
      <c r="D102" s="37" t="str">
        <f>VLOOKUP(MitarbeitNamen,MitarbeiterDaten,7,0)</f>
        <v>Müller</v>
      </c>
      <c r="E102" s="37" t="s">
        <v>18</v>
      </c>
      <c r="F102" s="38">
        <v>8245</v>
      </c>
      <c r="G102" s="39">
        <v>45.56</v>
      </c>
      <c r="H102" s="40" t="s">
        <v>21</v>
      </c>
      <c r="I102" s="40"/>
      <c r="J102" s="40">
        <v>0.84</v>
      </c>
      <c r="K102" s="41">
        <v>2</v>
      </c>
      <c r="L102" s="37" t="s">
        <v>15</v>
      </c>
      <c r="M102" s="42">
        <f t="shared" si="3"/>
        <v>375642.2</v>
      </c>
      <c r="N102" s="42">
        <f t="shared" si="4"/>
        <v>33807.798000000003</v>
      </c>
      <c r="O102" s="42">
        <f t="shared" si="5"/>
        <v>10</v>
      </c>
      <c r="P102" s="43" t="str">
        <f>VLOOKUP(J102,Trübheitsgrad!$B$4:$C$8,2)</f>
        <v>D</v>
      </c>
      <c r="Q102" s="37" t="str">
        <f>VLOOKUP(Händler_Namen,HändlerAdressen,4,0)</f>
        <v>Köln</v>
      </c>
    </row>
    <row r="103" spans="1:17" x14ac:dyDescent="0.25">
      <c r="A103" s="37" t="s">
        <v>12</v>
      </c>
      <c r="B103" s="37" t="s">
        <v>16</v>
      </c>
      <c r="C103" s="37" t="s">
        <v>26</v>
      </c>
      <c r="D103" s="37" t="e">
        <f>VLOOKUP(MitarbeitNamen,MitarbeiterDaten,7,0)</f>
        <v>#N/A</v>
      </c>
      <c r="E103" s="37" t="s">
        <v>14</v>
      </c>
      <c r="F103" s="38">
        <v>4534</v>
      </c>
      <c r="G103" s="39">
        <v>0.24</v>
      </c>
      <c r="H103" s="40" t="s">
        <v>21</v>
      </c>
      <c r="I103" s="40"/>
      <c r="J103" s="40">
        <v>0.27</v>
      </c>
      <c r="K103" s="41">
        <v>1</v>
      </c>
      <c r="L103" s="37" t="s">
        <v>19</v>
      </c>
      <c r="M103" s="42">
        <f t="shared" si="3"/>
        <v>1088.1599999999999</v>
      </c>
      <c r="N103" s="42">
        <f t="shared" si="4"/>
        <v>97.934399999999982</v>
      </c>
      <c r="O103" s="42">
        <f t="shared" si="5"/>
        <v>10</v>
      </c>
      <c r="P103" s="43" t="str">
        <f>VLOOKUP(J103,Trübheitsgrad!$B$4:$C$8,2)</f>
        <v>A</v>
      </c>
      <c r="Q103" s="37" t="str">
        <f>VLOOKUP(Händler_Namen,HändlerAdressen,4,0)</f>
        <v>Düsseldorf</v>
      </c>
    </row>
    <row r="104" spans="1:17" x14ac:dyDescent="0.25">
      <c r="A104" s="37" t="s">
        <v>12</v>
      </c>
      <c r="B104" s="37" t="s">
        <v>25</v>
      </c>
      <c r="C104" s="37" t="s">
        <v>17</v>
      </c>
      <c r="D104" s="37" t="str">
        <f>VLOOKUP(MitarbeitNamen,MitarbeiterDaten,7,0)</f>
        <v>Löw</v>
      </c>
      <c r="E104" s="37" t="s">
        <v>18</v>
      </c>
      <c r="F104" s="38">
        <v>4534</v>
      </c>
      <c r="G104" s="39">
        <v>54.79</v>
      </c>
      <c r="H104" s="40" t="s">
        <v>21</v>
      </c>
      <c r="I104" s="40"/>
      <c r="J104" s="40">
        <v>0.87</v>
      </c>
      <c r="K104" s="41">
        <v>4</v>
      </c>
      <c r="L104" s="37" t="s">
        <v>19</v>
      </c>
      <c r="M104" s="42">
        <f t="shared" si="3"/>
        <v>248417.86</v>
      </c>
      <c r="N104" s="42">
        <f t="shared" si="4"/>
        <v>22357.607399999997</v>
      </c>
      <c r="O104" s="42">
        <f t="shared" si="5"/>
        <v>10</v>
      </c>
      <c r="P104" s="43" t="str">
        <f>VLOOKUP(J104,Trübheitsgrad!$B$4:$C$8,2)</f>
        <v>D</v>
      </c>
      <c r="Q104" s="37" t="str">
        <f>VLOOKUP(Händler_Namen,HändlerAdressen,4,0)</f>
        <v>Düsseldorf</v>
      </c>
    </row>
    <row r="105" spans="1:17" x14ac:dyDescent="0.25">
      <c r="A105" s="37" t="s">
        <v>12</v>
      </c>
      <c r="B105" s="37" t="s">
        <v>16</v>
      </c>
      <c r="C105" s="37" t="s">
        <v>85</v>
      </c>
      <c r="D105" s="37" t="str">
        <f>VLOOKUP(MitarbeitNamen,MitarbeiterDaten,7,0)</f>
        <v>Löw</v>
      </c>
      <c r="E105" s="37" t="s">
        <v>14</v>
      </c>
      <c r="F105" s="38">
        <v>4124</v>
      </c>
      <c r="G105" s="39">
        <v>0.06</v>
      </c>
      <c r="H105" s="40" t="s">
        <v>21</v>
      </c>
      <c r="I105" s="40"/>
      <c r="J105" s="40">
        <v>0.09</v>
      </c>
      <c r="K105" s="41">
        <v>5</v>
      </c>
      <c r="L105" s="37" t="s">
        <v>15</v>
      </c>
      <c r="M105" s="42">
        <f t="shared" si="3"/>
        <v>247.44</v>
      </c>
      <c r="N105" s="42">
        <f t="shared" si="4"/>
        <v>14.846399999999999</v>
      </c>
      <c r="O105" s="42">
        <f t="shared" si="5"/>
        <v>10</v>
      </c>
      <c r="P105" s="43" t="str">
        <f>VLOOKUP(J105,Trübheitsgrad!$B$4:$C$8,2)</f>
        <v>A</v>
      </c>
      <c r="Q105" s="37" t="str">
        <f>VLOOKUP(Händler_Namen,HändlerAdressen,4,0)</f>
        <v>Köln</v>
      </c>
    </row>
    <row r="106" spans="1:17" x14ac:dyDescent="0.25">
      <c r="A106" s="37" t="s">
        <v>12</v>
      </c>
      <c r="B106" s="37" t="s">
        <v>25</v>
      </c>
      <c r="C106" s="37" t="s">
        <v>23</v>
      </c>
      <c r="D106" s="37" t="str">
        <f>VLOOKUP(MitarbeitNamen,MitarbeiterDaten,7,0)</f>
        <v>Müller</v>
      </c>
      <c r="E106" s="37" t="s">
        <v>18</v>
      </c>
      <c r="F106" s="38">
        <v>1234</v>
      </c>
      <c r="G106" s="39">
        <v>48.9</v>
      </c>
      <c r="H106" s="40" t="s">
        <v>21</v>
      </c>
      <c r="I106" s="40" t="s">
        <v>21</v>
      </c>
      <c r="J106" s="40">
        <v>0.38</v>
      </c>
      <c r="K106" s="41">
        <v>4</v>
      </c>
      <c r="L106" s="37" t="s">
        <v>22</v>
      </c>
      <c r="M106" s="42">
        <f t="shared" si="3"/>
        <v>60342.6</v>
      </c>
      <c r="N106" s="42">
        <f t="shared" si="4"/>
        <v>5430.8339999999998</v>
      </c>
      <c r="O106" s="42">
        <f t="shared" si="5"/>
        <v>25</v>
      </c>
      <c r="P106" s="43" t="str">
        <f>VLOOKUP(J106,Trübheitsgrad!$B$4:$C$8,2)</f>
        <v>B</v>
      </c>
      <c r="Q106" s="37" t="str">
        <f>VLOOKUP(Händler_Namen,HändlerAdressen,4,0)</f>
        <v>Köln</v>
      </c>
    </row>
    <row r="107" spans="1:17" x14ac:dyDescent="0.25">
      <c r="A107" s="37" t="s">
        <v>12</v>
      </c>
      <c r="B107" s="37" t="s">
        <v>16</v>
      </c>
      <c r="C107" s="37" t="s">
        <v>13</v>
      </c>
      <c r="D107" s="37" t="str">
        <f>VLOOKUP(MitarbeitNamen,MitarbeiterDaten,7,0)</f>
        <v>Klose</v>
      </c>
      <c r="E107" s="37" t="s">
        <v>14</v>
      </c>
      <c r="F107" s="38">
        <v>7887</v>
      </c>
      <c r="G107" s="39">
        <v>0.36</v>
      </c>
      <c r="H107" s="40" t="s">
        <v>21</v>
      </c>
      <c r="I107" s="40"/>
      <c r="J107" s="40">
        <v>0.84</v>
      </c>
      <c r="K107" s="41">
        <v>3</v>
      </c>
      <c r="L107" s="37" t="s">
        <v>24</v>
      </c>
      <c r="M107" s="42">
        <f t="shared" si="3"/>
        <v>2839.3199999999997</v>
      </c>
      <c r="N107" s="42">
        <f t="shared" si="4"/>
        <v>255.53879999999995</v>
      </c>
      <c r="O107" s="42">
        <f t="shared" si="5"/>
        <v>10</v>
      </c>
      <c r="P107" s="43" t="str">
        <f>VLOOKUP(J107,Trübheitsgrad!$B$4:$C$8,2)</f>
        <v>D</v>
      </c>
      <c r="Q107" s="37" t="str">
        <f>VLOOKUP(Händler_Namen,HändlerAdressen,4,0)</f>
        <v>München</v>
      </c>
    </row>
    <row r="108" spans="1:17" x14ac:dyDescent="0.25">
      <c r="A108" s="37" t="s">
        <v>12</v>
      </c>
      <c r="B108" s="37" t="s">
        <v>25</v>
      </c>
      <c r="C108" s="37" t="s">
        <v>17</v>
      </c>
      <c r="D108" s="37" t="str">
        <f>VLOOKUP(MitarbeitNamen,MitarbeiterDaten,7,0)</f>
        <v>Löw</v>
      </c>
      <c r="E108" s="37" t="s">
        <v>14</v>
      </c>
      <c r="F108" s="38">
        <v>345</v>
      </c>
      <c r="G108" s="39">
        <v>0.49</v>
      </c>
      <c r="H108" s="40" t="s">
        <v>21</v>
      </c>
      <c r="I108" s="40"/>
      <c r="J108" s="40">
        <v>0.88</v>
      </c>
      <c r="K108" s="41">
        <v>2</v>
      </c>
      <c r="L108" s="37" t="s">
        <v>24</v>
      </c>
      <c r="M108" s="42">
        <f t="shared" si="3"/>
        <v>169.04999999999998</v>
      </c>
      <c r="N108" s="42">
        <f t="shared" si="4"/>
        <v>10.142999999999999</v>
      </c>
      <c r="O108" s="42">
        <f t="shared" si="5"/>
        <v>10</v>
      </c>
      <c r="P108" s="43" t="str">
        <f>VLOOKUP(J108,Trübheitsgrad!$B$4:$C$8,2)</f>
        <v>D</v>
      </c>
      <c r="Q108" s="37" t="str">
        <f>VLOOKUP(Händler_Namen,HändlerAdressen,4,0)</f>
        <v>München</v>
      </c>
    </row>
    <row r="109" spans="1:17" x14ac:dyDescent="0.25">
      <c r="A109" s="37" t="s">
        <v>12</v>
      </c>
      <c r="B109" s="37" t="s">
        <v>20</v>
      </c>
      <c r="C109" s="37" t="s">
        <v>85</v>
      </c>
      <c r="D109" s="37" t="str">
        <f>VLOOKUP(MitarbeitNamen,MitarbeiterDaten,7,0)</f>
        <v>Löw</v>
      </c>
      <c r="E109" s="37" t="s">
        <v>18</v>
      </c>
      <c r="F109" s="38">
        <v>45</v>
      </c>
      <c r="G109" s="39">
        <v>46.56</v>
      </c>
      <c r="H109" s="40" t="s">
        <v>21</v>
      </c>
      <c r="I109" s="40" t="s">
        <v>21</v>
      </c>
      <c r="J109" s="40">
        <v>0.18</v>
      </c>
      <c r="K109" s="41">
        <v>4</v>
      </c>
      <c r="L109" s="37" t="s">
        <v>15</v>
      </c>
      <c r="M109" s="42">
        <f t="shared" si="3"/>
        <v>2095.2000000000003</v>
      </c>
      <c r="N109" s="42">
        <f t="shared" si="4"/>
        <v>188.56800000000001</v>
      </c>
      <c r="O109" s="42">
        <f t="shared" si="5"/>
        <v>25</v>
      </c>
      <c r="P109" s="43" t="str">
        <f>VLOOKUP(J109,Trübheitsgrad!$B$4:$C$8,2)</f>
        <v>A</v>
      </c>
      <c r="Q109" s="37" t="str">
        <f>VLOOKUP(Händler_Namen,HändlerAdressen,4,0)</f>
        <v>Köln</v>
      </c>
    </row>
    <row r="110" spans="1:17" x14ac:dyDescent="0.25">
      <c r="A110" s="37" t="s">
        <v>12</v>
      </c>
      <c r="B110" s="37" t="s">
        <v>0</v>
      </c>
      <c r="C110" s="37" t="s">
        <v>26</v>
      </c>
      <c r="D110" s="37" t="e">
        <f>VLOOKUP(MitarbeitNamen,MitarbeiterDaten,7,0)</f>
        <v>#N/A</v>
      </c>
      <c r="E110" s="37" t="s">
        <v>18</v>
      </c>
      <c r="F110" s="38">
        <v>778</v>
      </c>
      <c r="G110" s="39">
        <v>49.74</v>
      </c>
      <c r="H110" s="40" t="s">
        <v>21</v>
      </c>
      <c r="I110" s="40"/>
      <c r="J110" s="40">
        <v>0.92</v>
      </c>
      <c r="K110" s="41">
        <v>3</v>
      </c>
      <c r="L110" s="37" t="s">
        <v>19</v>
      </c>
      <c r="M110" s="42">
        <f t="shared" si="3"/>
        <v>38697.72</v>
      </c>
      <c r="N110" s="42">
        <f t="shared" si="4"/>
        <v>3482.7948000000001</v>
      </c>
      <c r="O110" s="42">
        <f t="shared" si="5"/>
        <v>10</v>
      </c>
      <c r="P110" s="43" t="str">
        <f>VLOOKUP(J110,Trübheitsgrad!$B$4:$C$8,2)</f>
        <v>E</v>
      </c>
      <c r="Q110" s="37" t="str">
        <f>VLOOKUP(Händler_Namen,HändlerAdressen,4,0)</f>
        <v>Düsseldorf</v>
      </c>
    </row>
    <row r="111" spans="1:17" x14ac:dyDescent="0.25">
      <c r="A111" s="37" t="s">
        <v>12</v>
      </c>
      <c r="B111" s="37" t="s">
        <v>0</v>
      </c>
      <c r="C111" s="37" t="s">
        <v>13</v>
      </c>
      <c r="D111" s="37" t="str">
        <f>VLOOKUP(MitarbeitNamen,MitarbeiterDaten,7,0)</f>
        <v>Klose</v>
      </c>
      <c r="E111" s="37" t="s">
        <v>18</v>
      </c>
      <c r="F111" s="38">
        <v>345</v>
      </c>
      <c r="G111" s="39">
        <v>47.57</v>
      </c>
      <c r="H111" s="40" t="s">
        <v>21</v>
      </c>
      <c r="I111" s="40" t="s">
        <v>21</v>
      </c>
      <c r="J111" s="40">
        <v>0.95</v>
      </c>
      <c r="K111" s="41">
        <v>1</v>
      </c>
      <c r="L111" s="37" t="s">
        <v>22</v>
      </c>
      <c r="M111" s="42">
        <f t="shared" si="3"/>
        <v>16411.650000000001</v>
      </c>
      <c r="N111" s="42">
        <f t="shared" si="4"/>
        <v>1477.0485000000001</v>
      </c>
      <c r="O111" s="42">
        <f t="shared" si="5"/>
        <v>25</v>
      </c>
      <c r="P111" s="43" t="str">
        <f>VLOOKUP(J111,Trübheitsgrad!$B$4:$C$8,2)</f>
        <v>E</v>
      </c>
      <c r="Q111" s="37" t="str">
        <f>VLOOKUP(Händler_Namen,HändlerAdressen,4,0)</f>
        <v>Köln</v>
      </c>
    </row>
    <row r="112" spans="1:17" x14ac:dyDescent="0.25">
      <c r="A112" s="37" t="s">
        <v>12</v>
      </c>
      <c r="B112" s="37" t="s">
        <v>16</v>
      </c>
      <c r="C112" s="37" t="s">
        <v>17</v>
      </c>
      <c r="D112" s="37" t="str">
        <f>VLOOKUP(MitarbeitNamen,MitarbeiterDaten,7,0)</f>
        <v>Löw</v>
      </c>
      <c r="E112" s="37" t="s">
        <v>14</v>
      </c>
      <c r="F112" s="38">
        <v>65</v>
      </c>
      <c r="G112" s="39">
        <v>0.63</v>
      </c>
      <c r="H112" s="40" t="s">
        <v>21</v>
      </c>
      <c r="I112" s="40"/>
      <c r="J112" s="40">
        <v>0.6</v>
      </c>
      <c r="K112" s="41">
        <v>3</v>
      </c>
      <c r="L112" s="37" t="s">
        <v>24</v>
      </c>
      <c r="M112" s="42">
        <f t="shared" si="3"/>
        <v>40.950000000000003</v>
      </c>
      <c r="N112" s="42">
        <f t="shared" si="4"/>
        <v>2.4570000000000003</v>
      </c>
      <c r="O112" s="42">
        <f t="shared" si="5"/>
        <v>10</v>
      </c>
      <c r="P112" s="43" t="str">
        <f>VLOOKUP(J112,Trübheitsgrad!$B$4:$C$8,2)</f>
        <v>D</v>
      </c>
      <c r="Q112" s="37" t="str">
        <f>VLOOKUP(Händler_Namen,HändlerAdressen,4,0)</f>
        <v>München</v>
      </c>
    </row>
    <row r="113" spans="1:17" x14ac:dyDescent="0.25">
      <c r="A113" s="37" t="s">
        <v>12</v>
      </c>
      <c r="B113" s="37" t="s">
        <v>20</v>
      </c>
      <c r="C113" s="37" t="s">
        <v>85</v>
      </c>
      <c r="D113" s="37" t="str">
        <f>VLOOKUP(MitarbeitNamen,MitarbeiterDaten,7,0)</f>
        <v>Löw</v>
      </c>
      <c r="E113" s="37" t="s">
        <v>18</v>
      </c>
      <c r="F113" s="38">
        <v>8485</v>
      </c>
      <c r="G113" s="39">
        <v>50.42</v>
      </c>
      <c r="H113" s="40"/>
      <c r="I113" s="40" t="s">
        <v>21</v>
      </c>
      <c r="J113" s="40">
        <v>0.12</v>
      </c>
      <c r="K113" s="41">
        <v>2</v>
      </c>
      <c r="L113" s="37" t="s">
        <v>15</v>
      </c>
      <c r="M113" s="42">
        <f t="shared" si="3"/>
        <v>427813.7</v>
      </c>
      <c r="N113" s="42">
        <f t="shared" si="4"/>
        <v>38503.233</v>
      </c>
      <c r="O113" s="42">
        <f t="shared" si="5"/>
        <v>25</v>
      </c>
      <c r="P113" s="43" t="str">
        <f>VLOOKUP(J113,Trübheitsgrad!$B$4:$C$8,2)</f>
        <v>A</v>
      </c>
      <c r="Q113" s="37" t="str">
        <f>VLOOKUP(Händler_Namen,HändlerAdressen,4,0)</f>
        <v>Köln</v>
      </c>
    </row>
    <row r="114" spans="1:17" x14ac:dyDescent="0.25">
      <c r="A114" s="37" t="s">
        <v>12</v>
      </c>
      <c r="B114" s="37" t="s">
        <v>20</v>
      </c>
      <c r="C114" s="37" t="s">
        <v>23</v>
      </c>
      <c r="D114" s="37" t="str">
        <f>VLOOKUP(MitarbeitNamen,MitarbeiterDaten,7,0)</f>
        <v>Müller</v>
      </c>
      <c r="E114" s="37" t="s">
        <v>14</v>
      </c>
      <c r="F114" s="38">
        <v>6516</v>
      </c>
      <c r="G114" s="39">
        <v>0.16</v>
      </c>
      <c r="H114" s="40" t="s">
        <v>21</v>
      </c>
      <c r="I114" s="40"/>
      <c r="J114" s="40">
        <v>0.09</v>
      </c>
      <c r="K114" s="41">
        <v>4</v>
      </c>
      <c r="L114" s="37" t="s">
        <v>15</v>
      </c>
      <c r="M114" s="42">
        <f t="shared" si="3"/>
        <v>1042.56</v>
      </c>
      <c r="N114" s="42">
        <f t="shared" si="4"/>
        <v>93.830399999999997</v>
      </c>
      <c r="O114" s="42">
        <f t="shared" si="5"/>
        <v>10</v>
      </c>
      <c r="P114" s="43" t="str">
        <f>VLOOKUP(J114,Trübheitsgrad!$B$4:$C$8,2)</f>
        <v>A</v>
      </c>
      <c r="Q114" s="37" t="str">
        <f>VLOOKUP(Händler_Namen,HändlerAdressen,4,0)</f>
        <v>Köln</v>
      </c>
    </row>
    <row r="115" spans="1:17" x14ac:dyDescent="0.25">
      <c r="A115" s="37" t="s">
        <v>12</v>
      </c>
      <c r="B115" s="37" t="s">
        <v>16</v>
      </c>
      <c r="C115" s="37" t="s">
        <v>26</v>
      </c>
      <c r="D115" s="37" t="e">
        <f>VLOOKUP(MitarbeitNamen,MitarbeiterDaten,7,0)</f>
        <v>#N/A</v>
      </c>
      <c r="E115" s="37" t="s">
        <v>14</v>
      </c>
      <c r="F115" s="38">
        <v>5566</v>
      </c>
      <c r="G115" s="39">
        <v>0.94</v>
      </c>
      <c r="H115" s="40"/>
      <c r="I115" s="40"/>
      <c r="J115" s="40">
        <v>0.77</v>
      </c>
      <c r="K115" s="41">
        <v>2</v>
      </c>
      <c r="L115" s="37" t="s">
        <v>19</v>
      </c>
      <c r="M115" s="42">
        <f t="shared" si="3"/>
        <v>5232.04</v>
      </c>
      <c r="N115" s="42">
        <f t="shared" si="4"/>
        <v>470.8836</v>
      </c>
      <c r="O115" s="42">
        <f t="shared" si="5"/>
        <v>10</v>
      </c>
      <c r="P115" s="43" t="str">
        <f>VLOOKUP(J115,Trübheitsgrad!$B$4:$C$8,2)</f>
        <v>D</v>
      </c>
      <c r="Q115" s="37" t="str">
        <f>VLOOKUP(Händler_Namen,HändlerAdressen,4,0)</f>
        <v>Düsseldorf</v>
      </c>
    </row>
    <row r="116" spans="1:17" x14ac:dyDescent="0.25">
      <c r="A116" s="37" t="s">
        <v>12</v>
      </c>
      <c r="B116" s="37" t="s">
        <v>25</v>
      </c>
      <c r="C116" s="37" t="s">
        <v>17</v>
      </c>
      <c r="D116" s="37" t="str">
        <f>VLOOKUP(MitarbeitNamen,MitarbeiterDaten,7,0)</f>
        <v>Löw</v>
      </c>
      <c r="E116" s="37" t="s">
        <v>18</v>
      </c>
      <c r="F116" s="38">
        <v>5155</v>
      </c>
      <c r="G116" s="39">
        <v>51.54</v>
      </c>
      <c r="H116" s="40" t="s">
        <v>21</v>
      </c>
      <c r="I116" s="40"/>
      <c r="J116" s="40">
        <v>0.34</v>
      </c>
      <c r="K116" s="41">
        <v>1</v>
      </c>
      <c r="L116" s="37" t="s">
        <v>19</v>
      </c>
      <c r="M116" s="42">
        <f t="shared" si="3"/>
        <v>265688.7</v>
      </c>
      <c r="N116" s="42">
        <f t="shared" si="4"/>
        <v>23911.983</v>
      </c>
      <c r="O116" s="42">
        <f t="shared" si="5"/>
        <v>10</v>
      </c>
      <c r="P116" s="43" t="str">
        <f>VLOOKUP(J116,Trübheitsgrad!$B$4:$C$8,2)</f>
        <v>B</v>
      </c>
      <c r="Q116" s="37" t="str">
        <f>VLOOKUP(Händler_Namen,HändlerAdressen,4,0)</f>
        <v>Düsseldorf</v>
      </c>
    </row>
    <row r="117" spans="1:17" x14ac:dyDescent="0.25">
      <c r="A117" s="37" t="s">
        <v>12</v>
      </c>
      <c r="B117" s="37" t="s">
        <v>0</v>
      </c>
      <c r="C117" s="37" t="s">
        <v>85</v>
      </c>
      <c r="D117" s="37" t="str">
        <f>VLOOKUP(MitarbeitNamen,MitarbeiterDaten,7,0)</f>
        <v>Löw</v>
      </c>
      <c r="E117" s="37" t="s">
        <v>18</v>
      </c>
      <c r="F117" s="38">
        <v>7786</v>
      </c>
      <c r="G117" s="39">
        <v>50.06</v>
      </c>
      <c r="H117" s="40" t="s">
        <v>21</v>
      </c>
      <c r="I117" s="40" t="s">
        <v>21</v>
      </c>
      <c r="J117" s="40">
        <v>0.51</v>
      </c>
      <c r="K117" s="41">
        <v>4</v>
      </c>
      <c r="L117" s="37" t="s">
        <v>22</v>
      </c>
      <c r="M117" s="42">
        <f t="shared" si="3"/>
        <v>389767.16000000003</v>
      </c>
      <c r="N117" s="42">
        <f t="shared" si="4"/>
        <v>35079.044399999999</v>
      </c>
      <c r="O117" s="42">
        <f t="shared" si="5"/>
        <v>25</v>
      </c>
      <c r="P117" s="43" t="str">
        <f>VLOOKUP(J117,Trübheitsgrad!$B$4:$C$8,2)</f>
        <v>C</v>
      </c>
      <c r="Q117" s="37" t="str">
        <f>VLOOKUP(Händler_Namen,HändlerAdressen,4,0)</f>
        <v>Köln</v>
      </c>
    </row>
    <row r="118" spans="1:17" x14ac:dyDescent="0.25">
      <c r="A118" s="37" t="s">
        <v>12</v>
      </c>
      <c r="B118" s="37" t="s">
        <v>25</v>
      </c>
      <c r="C118" s="37" t="s">
        <v>23</v>
      </c>
      <c r="D118" s="37" t="str">
        <f>VLOOKUP(MitarbeitNamen,MitarbeiterDaten,7,0)</f>
        <v>Müller</v>
      </c>
      <c r="E118" s="37" t="s">
        <v>18</v>
      </c>
      <c r="F118" s="38">
        <v>1235</v>
      </c>
      <c r="G118" s="39">
        <v>48.9</v>
      </c>
      <c r="H118" s="40" t="s">
        <v>21</v>
      </c>
      <c r="I118" s="40"/>
      <c r="J118" s="40">
        <v>0.33</v>
      </c>
      <c r="K118" s="41">
        <v>5</v>
      </c>
      <c r="L118" s="37" t="s">
        <v>15</v>
      </c>
      <c r="M118" s="42">
        <f t="shared" si="3"/>
        <v>60391.5</v>
      </c>
      <c r="N118" s="42">
        <f t="shared" si="4"/>
        <v>5435.2349999999997</v>
      </c>
      <c r="O118" s="42">
        <f t="shared" si="5"/>
        <v>10</v>
      </c>
      <c r="P118" s="43" t="str">
        <f>VLOOKUP(J118,Trübheitsgrad!$B$4:$C$8,2)</f>
        <v>A</v>
      </c>
      <c r="Q118" s="37" t="str">
        <f>VLOOKUP(Händler_Namen,HändlerAdressen,4,0)</f>
        <v>Köln</v>
      </c>
    </row>
    <row r="119" spans="1:17" x14ac:dyDescent="0.25">
      <c r="A119" s="37" t="s">
        <v>12</v>
      </c>
      <c r="B119" s="37" t="s">
        <v>16</v>
      </c>
      <c r="C119" s="37" t="s">
        <v>13</v>
      </c>
      <c r="D119" s="37" t="str">
        <f>VLOOKUP(MitarbeitNamen,MitarbeiterDaten,7,0)</f>
        <v>Klose</v>
      </c>
      <c r="E119" s="37" t="s">
        <v>18</v>
      </c>
      <c r="F119" s="38">
        <v>23</v>
      </c>
      <c r="G119" s="39">
        <v>46.07</v>
      </c>
      <c r="H119" s="40" t="s">
        <v>21</v>
      </c>
      <c r="I119" s="40"/>
      <c r="J119" s="40">
        <v>7.0000000000000007E-2</v>
      </c>
      <c r="K119" s="41">
        <v>4</v>
      </c>
      <c r="L119" s="37" t="s">
        <v>22</v>
      </c>
      <c r="M119" s="42">
        <f t="shared" si="3"/>
        <v>1059.6099999999999</v>
      </c>
      <c r="N119" s="42">
        <f t="shared" si="4"/>
        <v>95.364899999999992</v>
      </c>
      <c r="O119" s="42">
        <f t="shared" si="5"/>
        <v>10</v>
      </c>
      <c r="P119" s="43" t="str">
        <f>VLOOKUP(J119,Trübheitsgrad!$B$4:$C$8,2)</f>
        <v>A</v>
      </c>
      <c r="Q119" s="37" t="str">
        <f>VLOOKUP(Händler_Namen,HändlerAdressen,4,0)</f>
        <v>Köln</v>
      </c>
    </row>
    <row r="120" spans="1:17" x14ac:dyDescent="0.25">
      <c r="A120" s="37" t="s">
        <v>12</v>
      </c>
      <c r="B120" s="37" t="s">
        <v>16</v>
      </c>
      <c r="C120" s="37" t="s">
        <v>26</v>
      </c>
      <c r="D120" s="37" t="e">
        <f>VLOOKUP(MitarbeitNamen,MitarbeiterDaten,7,0)</f>
        <v>#N/A</v>
      </c>
      <c r="E120" s="37" t="s">
        <v>18</v>
      </c>
      <c r="F120" s="38">
        <v>2136</v>
      </c>
      <c r="G120" s="39">
        <v>52.84</v>
      </c>
      <c r="H120" s="40" t="s">
        <v>21</v>
      </c>
      <c r="I120" s="40" t="s">
        <v>21</v>
      </c>
      <c r="J120" s="40">
        <v>0.63</v>
      </c>
      <c r="K120" s="41">
        <v>3</v>
      </c>
      <c r="L120" s="37" t="s">
        <v>15</v>
      </c>
      <c r="M120" s="42">
        <f t="shared" si="3"/>
        <v>112866.24000000001</v>
      </c>
      <c r="N120" s="42">
        <f t="shared" si="4"/>
        <v>10157.961600000001</v>
      </c>
      <c r="O120" s="42">
        <f t="shared" si="5"/>
        <v>25</v>
      </c>
      <c r="P120" s="43" t="str">
        <f>VLOOKUP(J120,Trübheitsgrad!$B$4:$C$8,2)</f>
        <v>D</v>
      </c>
      <c r="Q120" s="37" t="str">
        <f>VLOOKUP(Händler_Namen,HändlerAdressen,4,0)</f>
        <v>Köln</v>
      </c>
    </row>
    <row r="121" spans="1:17" x14ac:dyDescent="0.25">
      <c r="A121" s="37" t="s">
        <v>12</v>
      </c>
      <c r="B121" s="37" t="s">
        <v>20</v>
      </c>
      <c r="C121" s="37" t="s">
        <v>85</v>
      </c>
      <c r="D121" s="37" t="str">
        <f>VLOOKUP(MitarbeitNamen,MitarbeiterDaten,7,0)</f>
        <v>Löw</v>
      </c>
      <c r="E121" s="37" t="s">
        <v>14</v>
      </c>
      <c r="F121" s="38">
        <v>34</v>
      </c>
      <c r="G121" s="39">
        <v>0.46</v>
      </c>
      <c r="H121" s="40" t="s">
        <v>21</v>
      </c>
      <c r="I121" s="40"/>
      <c r="J121" s="40">
        <v>0.33</v>
      </c>
      <c r="K121" s="41">
        <v>2</v>
      </c>
      <c r="L121" s="37" t="s">
        <v>19</v>
      </c>
      <c r="M121" s="42">
        <f t="shared" si="3"/>
        <v>15.64</v>
      </c>
      <c r="N121" s="42">
        <f t="shared" si="4"/>
        <v>0.93840000000000001</v>
      </c>
      <c r="O121" s="42">
        <f t="shared" si="5"/>
        <v>10</v>
      </c>
      <c r="P121" s="43" t="str">
        <f>VLOOKUP(J121,Trübheitsgrad!$B$4:$C$8,2)</f>
        <v>A</v>
      </c>
      <c r="Q121" s="37" t="str">
        <f>VLOOKUP(Händler_Namen,HändlerAdressen,4,0)</f>
        <v>Düsseldorf</v>
      </c>
    </row>
    <row r="122" spans="1:17" x14ac:dyDescent="0.25">
      <c r="A122" s="37" t="s">
        <v>12</v>
      </c>
      <c r="B122" s="37" t="s">
        <v>25</v>
      </c>
      <c r="C122" s="37" t="s">
        <v>23</v>
      </c>
      <c r="D122" s="37" t="str">
        <f>VLOOKUP(MitarbeitNamen,MitarbeiterDaten,7,0)</f>
        <v>Müller</v>
      </c>
      <c r="E122" s="37" t="s">
        <v>14</v>
      </c>
      <c r="F122" s="38">
        <v>3451</v>
      </c>
      <c r="G122" s="39">
        <v>0.75</v>
      </c>
      <c r="H122" s="40" t="s">
        <v>21</v>
      </c>
      <c r="I122" s="40"/>
      <c r="J122" s="40">
        <v>0.02</v>
      </c>
      <c r="K122" s="41">
        <v>4</v>
      </c>
      <c r="L122" s="37" t="s">
        <v>22</v>
      </c>
      <c r="M122" s="42">
        <f t="shared" si="3"/>
        <v>2588.25</v>
      </c>
      <c r="N122" s="42">
        <f t="shared" si="4"/>
        <v>232.9425</v>
      </c>
      <c r="O122" s="42">
        <f t="shared" si="5"/>
        <v>10</v>
      </c>
      <c r="P122" s="43" t="str">
        <f>VLOOKUP(J122,Trübheitsgrad!$B$4:$C$8,2)</f>
        <v>A</v>
      </c>
      <c r="Q122" s="37" t="str">
        <f>VLOOKUP(Händler_Namen,HändlerAdressen,4,0)</f>
        <v>Köln</v>
      </c>
    </row>
    <row r="123" spans="1:17" x14ac:dyDescent="0.25">
      <c r="A123" s="37" t="s">
        <v>12</v>
      </c>
      <c r="B123" s="37" t="s">
        <v>25</v>
      </c>
      <c r="C123" s="37" t="s">
        <v>13</v>
      </c>
      <c r="D123" s="37" t="str">
        <f>VLOOKUP(MitarbeitNamen,MitarbeiterDaten,7,0)</f>
        <v>Klose</v>
      </c>
      <c r="E123" s="37" t="s">
        <v>14</v>
      </c>
      <c r="F123" s="38">
        <v>212</v>
      </c>
      <c r="G123" s="39">
        <v>0.6</v>
      </c>
      <c r="H123" s="40" t="s">
        <v>21</v>
      </c>
      <c r="I123" s="40"/>
      <c r="J123" s="40">
        <v>0.78</v>
      </c>
      <c r="K123" s="41">
        <v>3</v>
      </c>
      <c r="L123" s="37" t="s">
        <v>15</v>
      </c>
      <c r="M123" s="42">
        <f t="shared" si="3"/>
        <v>127.19999999999999</v>
      </c>
      <c r="N123" s="42">
        <f t="shared" si="4"/>
        <v>7.6319999999999988</v>
      </c>
      <c r="O123" s="42">
        <f t="shared" si="5"/>
        <v>10</v>
      </c>
      <c r="P123" s="43" t="str">
        <f>VLOOKUP(J123,Trübheitsgrad!$B$4:$C$8,2)</f>
        <v>D</v>
      </c>
      <c r="Q123" s="37" t="str">
        <f>VLOOKUP(Händler_Namen,HändlerAdressen,4,0)</f>
        <v>Köln</v>
      </c>
    </row>
    <row r="124" spans="1:17" x14ac:dyDescent="0.25">
      <c r="A124" s="37" t="s">
        <v>12</v>
      </c>
      <c r="B124" s="37" t="s">
        <v>16</v>
      </c>
      <c r="C124" s="37" t="s">
        <v>17</v>
      </c>
      <c r="D124" s="37" t="str">
        <f>VLOOKUP(MitarbeitNamen,MitarbeiterDaten,7,0)</f>
        <v>Löw</v>
      </c>
      <c r="E124" s="37" t="s">
        <v>14</v>
      </c>
      <c r="F124" s="38">
        <v>2122</v>
      </c>
      <c r="G124" s="39">
        <v>0.83</v>
      </c>
      <c r="H124" s="40"/>
      <c r="I124" s="40"/>
      <c r="J124" s="40">
        <v>0.48</v>
      </c>
      <c r="K124" s="41">
        <v>1</v>
      </c>
      <c r="L124" s="37" t="s">
        <v>24</v>
      </c>
      <c r="M124" s="42">
        <f t="shared" si="3"/>
        <v>1761.26</v>
      </c>
      <c r="N124" s="42">
        <f t="shared" si="4"/>
        <v>158.51339999999999</v>
      </c>
      <c r="O124" s="42">
        <f t="shared" si="5"/>
        <v>10</v>
      </c>
      <c r="P124" s="43" t="str">
        <f>VLOOKUP(J124,Trübheitsgrad!$B$4:$C$8,2)</f>
        <v>C</v>
      </c>
      <c r="Q124" s="37" t="str">
        <f>VLOOKUP(Händler_Namen,HändlerAdressen,4,0)</f>
        <v>München</v>
      </c>
    </row>
    <row r="125" spans="1:17" x14ac:dyDescent="0.25">
      <c r="A125" s="37" t="s">
        <v>12</v>
      </c>
      <c r="B125" s="37" t="s">
        <v>25</v>
      </c>
      <c r="C125" s="37" t="s">
        <v>85</v>
      </c>
      <c r="D125" s="37" t="str">
        <f>VLOOKUP(MitarbeitNamen,MitarbeiterDaten,7,0)</f>
        <v>Löw</v>
      </c>
      <c r="E125" s="37" t="s">
        <v>18</v>
      </c>
      <c r="F125" s="38">
        <v>2228</v>
      </c>
      <c r="G125" s="39">
        <v>45.19</v>
      </c>
      <c r="H125" s="40" t="s">
        <v>21</v>
      </c>
      <c r="I125" s="40"/>
      <c r="J125" s="40">
        <v>0.13</v>
      </c>
      <c r="K125" s="41">
        <v>3</v>
      </c>
      <c r="L125" s="37" t="s">
        <v>24</v>
      </c>
      <c r="M125" s="42">
        <f t="shared" si="3"/>
        <v>100683.31999999999</v>
      </c>
      <c r="N125" s="42">
        <f t="shared" si="4"/>
        <v>9061.4987999999994</v>
      </c>
      <c r="O125" s="42">
        <f t="shared" si="5"/>
        <v>10</v>
      </c>
      <c r="P125" s="43" t="str">
        <f>VLOOKUP(J125,Trübheitsgrad!$B$4:$C$8,2)</f>
        <v>A</v>
      </c>
      <c r="Q125" s="37" t="str">
        <f>VLOOKUP(Händler_Namen,HändlerAdressen,4,0)</f>
        <v>München</v>
      </c>
    </row>
    <row r="126" spans="1:17" x14ac:dyDescent="0.25">
      <c r="A126" s="37" t="s">
        <v>12</v>
      </c>
      <c r="B126" s="37" t="s">
        <v>25</v>
      </c>
      <c r="C126" s="37" t="s">
        <v>23</v>
      </c>
      <c r="D126" s="37" t="str">
        <f>VLOOKUP(MitarbeitNamen,MitarbeiterDaten,7,0)</f>
        <v>Müller</v>
      </c>
      <c r="E126" s="37" t="s">
        <v>14</v>
      </c>
      <c r="F126" s="38">
        <v>888</v>
      </c>
      <c r="G126" s="39">
        <v>0.21</v>
      </c>
      <c r="H126" s="40" t="s">
        <v>21</v>
      </c>
      <c r="I126" s="40"/>
      <c r="J126" s="40">
        <v>0.86</v>
      </c>
      <c r="K126" s="41">
        <v>2</v>
      </c>
      <c r="L126" s="37" t="s">
        <v>22</v>
      </c>
      <c r="M126" s="42">
        <f t="shared" si="3"/>
        <v>186.48</v>
      </c>
      <c r="N126" s="42">
        <f t="shared" si="4"/>
        <v>11.188799999999999</v>
      </c>
      <c r="O126" s="42">
        <f t="shared" si="5"/>
        <v>10</v>
      </c>
      <c r="P126" s="43" t="str">
        <f>VLOOKUP(J126,Trübheitsgrad!$B$4:$C$8,2)</f>
        <v>D</v>
      </c>
      <c r="Q126" s="37" t="str">
        <f>VLOOKUP(Händler_Namen,HändlerAdressen,4,0)</f>
        <v>Köln</v>
      </c>
    </row>
    <row r="127" spans="1:17" x14ac:dyDescent="0.25">
      <c r="A127" s="37" t="s">
        <v>12</v>
      </c>
      <c r="B127" s="37" t="s">
        <v>20</v>
      </c>
      <c r="C127" s="37" t="s">
        <v>13</v>
      </c>
      <c r="D127" s="37" t="str">
        <f>VLOOKUP(MitarbeitNamen,MitarbeiterDaten,7,0)</f>
        <v>Klose</v>
      </c>
      <c r="E127" s="37" t="s">
        <v>18</v>
      </c>
      <c r="F127" s="38">
        <v>8884</v>
      </c>
      <c r="G127" s="39">
        <v>45.74</v>
      </c>
      <c r="H127" s="40" t="s">
        <v>21</v>
      </c>
      <c r="I127" s="40" t="s">
        <v>21</v>
      </c>
      <c r="J127" s="40">
        <v>0.83</v>
      </c>
      <c r="K127" s="41">
        <v>4</v>
      </c>
      <c r="L127" s="37" t="s">
        <v>15</v>
      </c>
      <c r="M127" s="42">
        <f t="shared" si="3"/>
        <v>406354.16000000003</v>
      </c>
      <c r="N127" s="42">
        <f t="shared" si="4"/>
        <v>36571.874400000001</v>
      </c>
      <c r="O127" s="42">
        <f t="shared" si="5"/>
        <v>25</v>
      </c>
      <c r="P127" s="43" t="str">
        <f>VLOOKUP(J127,Trübheitsgrad!$B$4:$C$8,2)</f>
        <v>D</v>
      </c>
      <c r="Q127" s="37" t="str">
        <f>VLOOKUP(Händler_Namen,HändlerAdressen,4,0)</f>
        <v>Köln</v>
      </c>
    </row>
    <row r="128" spans="1:17" x14ac:dyDescent="0.25">
      <c r="A128" s="37" t="s">
        <v>12</v>
      </c>
      <c r="B128" s="37" t="s">
        <v>25</v>
      </c>
      <c r="C128" s="37" t="s">
        <v>17</v>
      </c>
      <c r="D128" s="37" t="str">
        <f>VLOOKUP(MitarbeitNamen,MitarbeiterDaten,7,0)</f>
        <v>Löw</v>
      </c>
      <c r="E128" s="37" t="s">
        <v>14</v>
      </c>
      <c r="F128" s="38">
        <v>5132</v>
      </c>
      <c r="G128" s="39">
        <v>0.11</v>
      </c>
      <c r="H128" s="40" t="s">
        <v>21</v>
      </c>
      <c r="I128" s="40"/>
      <c r="J128" s="40">
        <v>0.89</v>
      </c>
      <c r="K128" s="41">
        <v>2</v>
      </c>
      <c r="L128" s="37" t="s">
        <v>15</v>
      </c>
      <c r="M128" s="42">
        <f t="shared" si="3"/>
        <v>564.52</v>
      </c>
      <c r="N128" s="42">
        <f t="shared" si="4"/>
        <v>33.871199999999995</v>
      </c>
      <c r="O128" s="42">
        <f t="shared" si="5"/>
        <v>10</v>
      </c>
      <c r="P128" s="43" t="str">
        <f>VLOOKUP(J128,Trübheitsgrad!$B$4:$C$8,2)</f>
        <v>D</v>
      </c>
      <c r="Q128" s="37" t="str">
        <f>VLOOKUP(Händler_Namen,HändlerAdressen,4,0)</f>
        <v>Köln</v>
      </c>
    </row>
    <row r="129" spans="1:17" x14ac:dyDescent="0.25">
      <c r="A129" s="37" t="s">
        <v>12</v>
      </c>
      <c r="B129" s="37" t="s">
        <v>20</v>
      </c>
      <c r="C129" s="37" t="s">
        <v>85</v>
      </c>
      <c r="D129" s="37" t="str">
        <f>VLOOKUP(MitarbeitNamen,MitarbeiterDaten,7,0)</f>
        <v>Löw</v>
      </c>
      <c r="E129" s="37" t="s">
        <v>14</v>
      </c>
      <c r="F129" s="38">
        <v>345</v>
      </c>
      <c r="G129" s="39">
        <v>0.33</v>
      </c>
      <c r="H129" s="40" t="s">
        <v>21</v>
      </c>
      <c r="I129" s="40"/>
      <c r="J129" s="40">
        <v>0.44</v>
      </c>
      <c r="K129" s="41">
        <v>1</v>
      </c>
      <c r="L129" s="37" t="s">
        <v>19</v>
      </c>
      <c r="M129" s="42">
        <f t="shared" si="3"/>
        <v>113.85000000000001</v>
      </c>
      <c r="N129" s="42">
        <f t="shared" si="4"/>
        <v>6.8310000000000004</v>
      </c>
      <c r="O129" s="42">
        <f t="shared" si="5"/>
        <v>10</v>
      </c>
      <c r="P129" s="43" t="str">
        <f>VLOOKUP(J129,Trübheitsgrad!$B$4:$C$8,2)</f>
        <v>B</v>
      </c>
      <c r="Q129" s="37" t="str">
        <f>VLOOKUP(Händler_Namen,HändlerAdressen,4,0)</f>
        <v>Düsseldorf</v>
      </c>
    </row>
    <row r="130" spans="1:17" x14ac:dyDescent="0.25">
      <c r="A130" s="37" t="s">
        <v>12</v>
      </c>
      <c r="B130" s="37" t="s">
        <v>20</v>
      </c>
      <c r="C130" s="37" t="s">
        <v>26</v>
      </c>
      <c r="D130" s="37" t="e">
        <f>VLOOKUP(MitarbeitNamen,MitarbeiterDaten,7,0)</f>
        <v>#N/A</v>
      </c>
      <c r="E130" s="37" t="s">
        <v>14</v>
      </c>
      <c r="F130" s="38">
        <v>234</v>
      </c>
      <c r="G130" s="39">
        <v>0.13</v>
      </c>
      <c r="H130" s="40" t="s">
        <v>21</v>
      </c>
      <c r="I130" s="40"/>
      <c r="J130" s="40">
        <v>0.53</v>
      </c>
      <c r="K130" s="41">
        <v>4</v>
      </c>
      <c r="L130" s="37" t="s">
        <v>19</v>
      </c>
      <c r="M130" s="42">
        <f t="shared" si="3"/>
        <v>30.42</v>
      </c>
      <c r="N130" s="42">
        <f t="shared" si="4"/>
        <v>1.8251999999999999</v>
      </c>
      <c r="O130" s="42">
        <f t="shared" si="5"/>
        <v>10</v>
      </c>
      <c r="P130" s="43" t="str">
        <f>VLOOKUP(J130,Trübheitsgrad!$B$4:$C$8,2)</f>
        <v>C</v>
      </c>
      <c r="Q130" s="37" t="str">
        <f>VLOOKUP(Händler_Namen,HändlerAdressen,4,0)</f>
        <v>Düsseldorf</v>
      </c>
    </row>
    <row r="131" spans="1:17" x14ac:dyDescent="0.25">
      <c r="A131" s="37" t="s">
        <v>12</v>
      </c>
      <c r="B131" s="37" t="s">
        <v>25</v>
      </c>
      <c r="C131" s="37" t="s">
        <v>13</v>
      </c>
      <c r="D131" s="37" t="str">
        <f>VLOOKUP(MitarbeitNamen,MitarbeiterDaten,7,0)</f>
        <v>Klose</v>
      </c>
      <c r="E131" s="37" t="s">
        <v>18</v>
      </c>
      <c r="F131" s="38">
        <v>1321</v>
      </c>
      <c r="G131" s="39">
        <v>45</v>
      </c>
      <c r="H131" s="40" t="s">
        <v>21</v>
      </c>
      <c r="I131" s="40" t="s">
        <v>21</v>
      </c>
      <c r="J131" s="40">
        <v>0.24</v>
      </c>
      <c r="K131" s="41">
        <v>5</v>
      </c>
      <c r="L131" s="37" t="s">
        <v>24</v>
      </c>
      <c r="M131" s="42">
        <f t="shared" si="3"/>
        <v>59445</v>
      </c>
      <c r="N131" s="42">
        <f t="shared" si="4"/>
        <v>5350.05</v>
      </c>
      <c r="O131" s="42">
        <f t="shared" si="5"/>
        <v>25</v>
      </c>
      <c r="P131" s="43" t="str">
        <f>VLOOKUP(J131,Trübheitsgrad!$B$4:$C$8,2)</f>
        <v>A</v>
      </c>
      <c r="Q131" s="37" t="str">
        <f>VLOOKUP(Händler_Namen,HändlerAdressen,4,0)</f>
        <v>München</v>
      </c>
    </row>
    <row r="132" spans="1:17" x14ac:dyDescent="0.25">
      <c r="A132" s="37" t="s">
        <v>12</v>
      </c>
      <c r="B132" s="37" t="s">
        <v>16</v>
      </c>
      <c r="C132" s="37" t="s">
        <v>17</v>
      </c>
      <c r="D132" s="37" t="str">
        <f>VLOOKUP(MitarbeitNamen,MitarbeiterDaten,7,0)</f>
        <v>Löw</v>
      </c>
      <c r="E132" s="37" t="s">
        <v>14</v>
      </c>
      <c r="F132" s="38">
        <v>345</v>
      </c>
      <c r="G132" s="39">
        <v>0.54</v>
      </c>
      <c r="H132" s="40" t="s">
        <v>21</v>
      </c>
      <c r="I132" s="40"/>
      <c r="J132" s="40">
        <v>0.63</v>
      </c>
      <c r="K132" s="41">
        <v>4</v>
      </c>
      <c r="L132" s="37" t="s">
        <v>22</v>
      </c>
      <c r="M132" s="42">
        <f t="shared" si="3"/>
        <v>186.3</v>
      </c>
      <c r="N132" s="42">
        <f t="shared" si="4"/>
        <v>11.178000000000001</v>
      </c>
      <c r="O132" s="42">
        <f t="shared" si="5"/>
        <v>10</v>
      </c>
      <c r="P132" s="43" t="str">
        <f>VLOOKUP(J132,Trübheitsgrad!$B$4:$C$8,2)</f>
        <v>D</v>
      </c>
      <c r="Q132" s="37" t="str">
        <f>VLOOKUP(Händler_Namen,HändlerAdressen,4,0)</f>
        <v>Köln</v>
      </c>
    </row>
    <row r="133" spans="1:17" x14ac:dyDescent="0.25">
      <c r="A133" s="37" t="s">
        <v>12</v>
      </c>
      <c r="B133" s="37" t="s">
        <v>16</v>
      </c>
      <c r="C133" s="37" t="s">
        <v>85</v>
      </c>
      <c r="D133" s="37" t="str">
        <f>VLOOKUP(MitarbeitNamen,MitarbeiterDaten,7,0)</f>
        <v>Löw</v>
      </c>
      <c r="E133" s="37" t="s">
        <v>18</v>
      </c>
      <c r="F133" s="38">
        <v>1232</v>
      </c>
      <c r="G133" s="39">
        <v>51.57</v>
      </c>
      <c r="H133" s="40"/>
      <c r="I133" s="40" t="s">
        <v>21</v>
      </c>
      <c r="J133" s="40">
        <v>0.52</v>
      </c>
      <c r="K133" s="41">
        <v>3</v>
      </c>
      <c r="L133" s="37" t="s">
        <v>22</v>
      </c>
      <c r="M133" s="42">
        <f t="shared" si="3"/>
        <v>63534.239999999998</v>
      </c>
      <c r="N133" s="42">
        <f t="shared" si="4"/>
        <v>5718.0815999999995</v>
      </c>
      <c r="O133" s="42">
        <f t="shared" si="5"/>
        <v>25</v>
      </c>
      <c r="P133" s="43" t="str">
        <f>VLOOKUP(J133,Trübheitsgrad!$B$4:$C$8,2)</f>
        <v>C</v>
      </c>
      <c r="Q133" s="37" t="str">
        <f>VLOOKUP(Händler_Namen,HändlerAdressen,4,0)</f>
        <v>Köln</v>
      </c>
    </row>
    <row r="134" spans="1:17" x14ac:dyDescent="0.25">
      <c r="A134" s="37" t="s">
        <v>12</v>
      </c>
      <c r="B134" s="37" t="s">
        <v>20</v>
      </c>
      <c r="C134" s="37" t="s">
        <v>23</v>
      </c>
      <c r="D134" s="37" t="str">
        <f>VLOOKUP(MitarbeitNamen,MitarbeiterDaten,7,0)</f>
        <v>Müller</v>
      </c>
      <c r="E134" s="37" t="s">
        <v>14</v>
      </c>
      <c r="F134" s="38">
        <v>9898</v>
      </c>
      <c r="G134" s="39">
        <v>0.54</v>
      </c>
      <c r="H134" s="40" t="s">
        <v>21</v>
      </c>
      <c r="I134" s="40"/>
      <c r="J134" s="40">
        <v>0.57999999999999996</v>
      </c>
      <c r="K134" s="41">
        <v>2</v>
      </c>
      <c r="L134" s="37" t="s">
        <v>19</v>
      </c>
      <c r="M134" s="42">
        <f t="shared" si="3"/>
        <v>5344.92</v>
      </c>
      <c r="N134" s="42">
        <f t="shared" si="4"/>
        <v>481.0428</v>
      </c>
      <c r="O134" s="42">
        <f t="shared" si="5"/>
        <v>10</v>
      </c>
      <c r="P134" s="43" t="str">
        <f>VLOOKUP(J134,Trübheitsgrad!$B$4:$C$8,2)</f>
        <v>D</v>
      </c>
      <c r="Q134" s="37" t="str">
        <f>VLOOKUP(Händler_Namen,HändlerAdressen,4,0)</f>
        <v>Düsseldorf</v>
      </c>
    </row>
    <row r="135" spans="1:17" x14ac:dyDescent="0.25">
      <c r="A135" s="37" t="s">
        <v>12</v>
      </c>
      <c r="B135" s="37" t="s">
        <v>20</v>
      </c>
      <c r="C135" s="37" t="s">
        <v>13</v>
      </c>
      <c r="D135" s="37" t="str">
        <f>VLOOKUP(MitarbeitNamen,MitarbeiterDaten,7,0)</f>
        <v>Klose</v>
      </c>
      <c r="E135" s="37" t="s">
        <v>18</v>
      </c>
      <c r="F135" s="38">
        <v>677</v>
      </c>
      <c r="G135" s="39">
        <v>53.27</v>
      </c>
      <c r="H135" s="40"/>
      <c r="I135" s="40" t="s">
        <v>21</v>
      </c>
      <c r="J135" s="40">
        <v>0.43</v>
      </c>
      <c r="K135" s="41">
        <v>4</v>
      </c>
      <c r="L135" s="37" t="s">
        <v>22</v>
      </c>
      <c r="M135" s="42">
        <f t="shared" si="3"/>
        <v>36063.79</v>
      </c>
      <c r="N135" s="42">
        <f t="shared" si="4"/>
        <v>3245.7410999999997</v>
      </c>
      <c r="O135" s="42">
        <f t="shared" si="5"/>
        <v>25</v>
      </c>
      <c r="P135" s="43" t="str">
        <f>VLOOKUP(J135,Trübheitsgrad!$B$4:$C$8,2)</f>
        <v>B</v>
      </c>
      <c r="Q135" s="37" t="str">
        <f>VLOOKUP(Händler_Namen,HändlerAdressen,4,0)</f>
        <v>Köln</v>
      </c>
    </row>
    <row r="136" spans="1:17" x14ac:dyDescent="0.25">
      <c r="A136" s="37" t="s">
        <v>12</v>
      </c>
      <c r="B136" s="37" t="s">
        <v>16</v>
      </c>
      <c r="C136" s="37" t="s">
        <v>17</v>
      </c>
      <c r="D136" s="37" t="str">
        <f>VLOOKUP(MitarbeitNamen,MitarbeiterDaten,7,0)</f>
        <v>Löw</v>
      </c>
      <c r="E136" s="37" t="s">
        <v>18</v>
      </c>
      <c r="F136" s="38">
        <v>654</v>
      </c>
      <c r="G136" s="39">
        <v>45.82</v>
      </c>
      <c r="H136" s="40" t="s">
        <v>21</v>
      </c>
      <c r="I136" s="40" t="s">
        <v>21</v>
      </c>
      <c r="J136" s="40">
        <v>0.26</v>
      </c>
      <c r="K136" s="41">
        <v>3</v>
      </c>
      <c r="L136" s="37" t="s">
        <v>15</v>
      </c>
      <c r="M136" s="42">
        <f t="shared" ref="M136:M199" si="6">F136*G136</f>
        <v>29966.28</v>
      </c>
      <c r="N136" s="42">
        <f t="shared" ref="N136:N199" si="7">IF(M136&lt;1000,$H$2*M136,$H$1*M136)</f>
        <v>2696.9651999999996</v>
      </c>
      <c r="O136" s="42">
        <f t="shared" ref="O136:O199" si="8">IF(I136="x",25,10)</f>
        <v>25</v>
      </c>
      <c r="P136" s="43" t="str">
        <f>VLOOKUP(J136,Trübheitsgrad!$B$4:$C$8,2)</f>
        <v>A</v>
      </c>
      <c r="Q136" s="37" t="str">
        <f>VLOOKUP(Händler_Namen,HändlerAdressen,4,0)</f>
        <v>Köln</v>
      </c>
    </row>
    <row r="137" spans="1:17" x14ac:dyDescent="0.25">
      <c r="A137" s="37" t="s">
        <v>12</v>
      </c>
      <c r="B137" s="37" t="s">
        <v>0</v>
      </c>
      <c r="C137" s="37" t="s">
        <v>85</v>
      </c>
      <c r="D137" s="37" t="str">
        <f>VLOOKUP(MitarbeitNamen,MitarbeiterDaten,7,0)</f>
        <v>Löw</v>
      </c>
      <c r="E137" s="37" t="s">
        <v>18</v>
      </c>
      <c r="F137" s="38">
        <v>656</v>
      </c>
      <c r="G137" s="39">
        <v>46.92</v>
      </c>
      <c r="H137" s="40" t="s">
        <v>21</v>
      </c>
      <c r="I137" s="40"/>
      <c r="J137" s="40">
        <v>0.3</v>
      </c>
      <c r="K137" s="41">
        <v>1</v>
      </c>
      <c r="L137" s="37" t="s">
        <v>19</v>
      </c>
      <c r="M137" s="42">
        <f t="shared" si="6"/>
        <v>30779.52</v>
      </c>
      <c r="N137" s="42">
        <f t="shared" si="7"/>
        <v>2770.1567999999997</v>
      </c>
      <c r="O137" s="42">
        <f t="shared" si="8"/>
        <v>10</v>
      </c>
      <c r="P137" s="43" t="str">
        <f>VLOOKUP(J137,Trübheitsgrad!$B$4:$C$8,2)</f>
        <v>A</v>
      </c>
      <c r="Q137" s="37" t="str">
        <f>VLOOKUP(Händler_Namen,HändlerAdressen,4,0)</f>
        <v>Düsseldorf</v>
      </c>
    </row>
    <row r="138" spans="1:17" x14ac:dyDescent="0.25">
      <c r="A138" s="37" t="s">
        <v>12</v>
      </c>
      <c r="B138" s="37" t="s">
        <v>16</v>
      </c>
      <c r="C138" s="37" t="s">
        <v>23</v>
      </c>
      <c r="D138" s="37" t="str">
        <f>VLOOKUP(MitarbeitNamen,MitarbeiterDaten,7,0)</f>
        <v>Müller</v>
      </c>
      <c r="E138" s="37" t="s">
        <v>18</v>
      </c>
      <c r="F138" s="38">
        <v>955</v>
      </c>
      <c r="G138" s="39">
        <v>51.79</v>
      </c>
      <c r="H138" s="40" t="s">
        <v>21</v>
      </c>
      <c r="I138" s="40" t="s">
        <v>21</v>
      </c>
      <c r="J138" s="40">
        <v>0.56999999999999995</v>
      </c>
      <c r="K138" s="41">
        <v>3</v>
      </c>
      <c r="L138" s="37" t="s">
        <v>19</v>
      </c>
      <c r="M138" s="42">
        <f t="shared" si="6"/>
        <v>49459.45</v>
      </c>
      <c r="N138" s="42">
        <f t="shared" si="7"/>
        <v>4451.3504999999996</v>
      </c>
      <c r="O138" s="42">
        <f t="shared" si="8"/>
        <v>25</v>
      </c>
      <c r="P138" s="43" t="str">
        <f>VLOOKUP(J138,Trübheitsgrad!$B$4:$C$8,2)</f>
        <v>C</v>
      </c>
      <c r="Q138" s="37" t="str">
        <f>VLOOKUP(Händler_Namen,HändlerAdressen,4,0)</f>
        <v>Düsseldorf</v>
      </c>
    </row>
    <row r="139" spans="1:17" x14ac:dyDescent="0.25">
      <c r="A139" s="37" t="s">
        <v>12</v>
      </c>
      <c r="B139" s="37" t="s">
        <v>16</v>
      </c>
      <c r="C139" s="37" t="s">
        <v>13</v>
      </c>
      <c r="D139" s="37" t="str">
        <f>VLOOKUP(MitarbeitNamen,MitarbeiterDaten,7,0)</f>
        <v>Klose</v>
      </c>
      <c r="E139" s="37" t="s">
        <v>18</v>
      </c>
      <c r="F139" s="38">
        <v>5485</v>
      </c>
      <c r="G139" s="39">
        <v>49.54</v>
      </c>
      <c r="H139" s="40" t="s">
        <v>21</v>
      </c>
      <c r="I139" s="40"/>
      <c r="J139" s="40">
        <v>0.81</v>
      </c>
      <c r="K139" s="41">
        <v>2</v>
      </c>
      <c r="L139" s="37" t="s">
        <v>15</v>
      </c>
      <c r="M139" s="42">
        <f t="shared" si="6"/>
        <v>271726.90000000002</v>
      </c>
      <c r="N139" s="42">
        <f t="shared" si="7"/>
        <v>24455.421000000002</v>
      </c>
      <c r="O139" s="42">
        <f t="shared" si="8"/>
        <v>10</v>
      </c>
      <c r="P139" s="43" t="str">
        <f>VLOOKUP(J139,Trübheitsgrad!$B$4:$C$8,2)</f>
        <v>D</v>
      </c>
      <c r="Q139" s="37" t="str">
        <f>VLOOKUP(Händler_Namen,HändlerAdressen,4,0)</f>
        <v>Köln</v>
      </c>
    </row>
    <row r="140" spans="1:17" x14ac:dyDescent="0.25">
      <c r="A140" s="37" t="s">
        <v>12</v>
      </c>
      <c r="B140" s="37" t="s">
        <v>16</v>
      </c>
      <c r="C140" s="37" t="s">
        <v>17</v>
      </c>
      <c r="D140" s="37" t="str">
        <f>VLOOKUP(MitarbeitNamen,MitarbeiterDaten,7,0)</f>
        <v>Löw</v>
      </c>
      <c r="E140" s="37" t="s">
        <v>14</v>
      </c>
      <c r="F140" s="38">
        <v>456</v>
      </c>
      <c r="G140" s="39">
        <v>0.36</v>
      </c>
      <c r="H140" s="40" t="s">
        <v>21</v>
      </c>
      <c r="I140" s="40"/>
      <c r="J140" s="40">
        <v>0.36</v>
      </c>
      <c r="K140" s="41">
        <v>4</v>
      </c>
      <c r="L140" s="37" t="s">
        <v>22</v>
      </c>
      <c r="M140" s="42">
        <f t="shared" si="6"/>
        <v>164.16</v>
      </c>
      <c r="N140" s="42">
        <f t="shared" si="7"/>
        <v>9.8495999999999988</v>
      </c>
      <c r="O140" s="42">
        <f t="shared" si="8"/>
        <v>10</v>
      </c>
      <c r="P140" s="43" t="str">
        <f>VLOOKUP(J140,Trübheitsgrad!$B$4:$C$8,2)</f>
        <v>B</v>
      </c>
      <c r="Q140" s="37" t="str">
        <f>VLOOKUP(Händler_Namen,HändlerAdressen,4,0)</f>
        <v>Köln</v>
      </c>
    </row>
    <row r="141" spans="1:17" x14ac:dyDescent="0.25">
      <c r="A141" s="37" t="s">
        <v>12</v>
      </c>
      <c r="B141" s="37" t="s">
        <v>25</v>
      </c>
      <c r="C141" s="37" t="s">
        <v>85</v>
      </c>
      <c r="D141" s="37" t="str">
        <f>VLOOKUP(MitarbeitNamen,MitarbeiterDaten,7,0)</f>
        <v>Löw</v>
      </c>
      <c r="E141" s="37" t="s">
        <v>14</v>
      </c>
      <c r="F141" s="38">
        <v>556</v>
      </c>
      <c r="G141" s="39">
        <v>0.15</v>
      </c>
      <c r="H141" s="40" t="s">
        <v>21</v>
      </c>
      <c r="I141" s="40"/>
      <c r="J141" s="40">
        <v>0.55000000000000004</v>
      </c>
      <c r="K141" s="41">
        <v>2</v>
      </c>
      <c r="L141" s="37" t="s">
        <v>24</v>
      </c>
      <c r="M141" s="42">
        <f t="shared" si="6"/>
        <v>83.399999999999991</v>
      </c>
      <c r="N141" s="42">
        <f t="shared" si="7"/>
        <v>5.0039999999999996</v>
      </c>
      <c r="O141" s="42">
        <f t="shared" si="8"/>
        <v>10</v>
      </c>
      <c r="P141" s="43" t="str">
        <f>VLOOKUP(J141,Trübheitsgrad!$B$4:$C$8,2)</f>
        <v>C</v>
      </c>
      <c r="Q141" s="37" t="str">
        <f>VLOOKUP(Händler_Namen,HändlerAdressen,4,0)</f>
        <v>München</v>
      </c>
    </row>
    <row r="142" spans="1:17" x14ac:dyDescent="0.25">
      <c r="A142" s="37" t="s">
        <v>12</v>
      </c>
      <c r="B142" s="37" t="s">
        <v>25</v>
      </c>
      <c r="C142" s="37" t="s">
        <v>26</v>
      </c>
      <c r="D142" s="37" t="e">
        <f>VLOOKUP(MitarbeitNamen,MitarbeiterDaten,7,0)</f>
        <v>#N/A</v>
      </c>
      <c r="E142" s="37" t="s">
        <v>14</v>
      </c>
      <c r="F142" s="38">
        <v>1321</v>
      </c>
      <c r="G142" s="39">
        <v>0.7</v>
      </c>
      <c r="H142" s="40"/>
      <c r="I142" s="40"/>
      <c r="J142" s="40">
        <v>0.43</v>
      </c>
      <c r="K142" s="41">
        <v>1</v>
      </c>
      <c r="L142" s="37" t="s">
        <v>24</v>
      </c>
      <c r="M142" s="42">
        <f t="shared" si="6"/>
        <v>924.69999999999993</v>
      </c>
      <c r="N142" s="42">
        <f t="shared" si="7"/>
        <v>55.481999999999992</v>
      </c>
      <c r="O142" s="42">
        <f t="shared" si="8"/>
        <v>10</v>
      </c>
      <c r="P142" s="43" t="str">
        <f>VLOOKUP(J142,Trübheitsgrad!$B$4:$C$8,2)</f>
        <v>B</v>
      </c>
      <c r="Q142" s="37" t="str">
        <f>VLOOKUP(Händler_Namen,HändlerAdressen,4,0)</f>
        <v>München</v>
      </c>
    </row>
    <row r="143" spans="1:17" x14ac:dyDescent="0.25">
      <c r="A143" s="37" t="s">
        <v>12</v>
      </c>
      <c r="B143" s="37" t="s">
        <v>16</v>
      </c>
      <c r="C143" s="37" t="s">
        <v>13</v>
      </c>
      <c r="D143" s="37" t="str">
        <f>VLOOKUP(MitarbeitNamen,MitarbeiterDaten,7,0)</f>
        <v>Klose</v>
      </c>
      <c r="E143" s="37" t="s">
        <v>14</v>
      </c>
      <c r="F143" s="38">
        <v>342</v>
      </c>
      <c r="G143" s="39">
        <v>0.93</v>
      </c>
      <c r="H143" s="40" t="s">
        <v>21</v>
      </c>
      <c r="I143" s="40"/>
      <c r="J143" s="40">
        <v>0.6</v>
      </c>
      <c r="K143" s="41">
        <v>4</v>
      </c>
      <c r="L143" s="37" t="s">
        <v>15</v>
      </c>
      <c r="M143" s="42">
        <f t="shared" si="6"/>
        <v>318.06</v>
      </c>
      <c r="N143" s="42">
        <f t="shared" si="7"/>
        <v>19.083600000000001</v>
      </c>
      <c r="O143" s="42">
        <f t="shared" si="8"/>
        <v>10</v>
      </c>
      <c r="P143" s="43" t="str">
        <f>VLOOKUP(J143,Trübheitsgrad!$B$4:$C$8,2)</f>
        <v>D</v>
      </c>
      <c r="Q143" s="37" t="str">
        <f>VLOOKUP(Händler_Namen,HändlerAdressen,4,0)</f>
        <v>Köln</v>
      </c>
    </row>
    <row r="144" spans="1:17" x14ac:dyDescent="0.25">
      <c r="A144" s="37" t="s">
        <v>12</v>
      </c>
      <c r="B144" s="37" t="s">
        <v>25</v>
      </c>
      <c r="C144" s="37" t="s">
        <v>17</v>
      </c>
      <c r="D144" s="37" t="str">
        <f>VLOOKUP(MitarbeitNamen,MitarbeiterDaten,7,0)</f>
        <v>Löw</v>
      </c>
      <c r="E144" s="37" t="s">
        <v>18</v>
      </c>
      <c r="F144" s="38">
        <v>879</v>
      </c>
      <c r="G144" s="39">
        <v>50.3</v>
      </c>
      <c r="H144" s="40" t="s">
        <v>21</v>
      </c>
      <c r="I144" s="40"/>
      <c r="J144" s="40">
        <v>0.08</v>
      </c>
      <c r="K144" s="41">
        <v>5</v>
      </c>
      <c r="L144" s="37" t="s">
        <v>19</v>
      </c>
      <c r="M144" s="42">
        <f t="shared" si="6"/>
        <v>44213.7</v>
      </c>
      <c r="N144" s="42">
        <f t="shared" si="7"/>
        <v>3979.2329999999997</v>
      </c>
      <c r="O144" s="42">
        <f t="shared" si="8"/>
        <v>10</v>
      </c>
      <c r="P144" s="43" t="str">
        <f>VLOOKUP(J144,Trübheitsgrad!$B$4:$C$8,2)</f>
        <v>A</v>
      </c>
      <c r="Q144" s="37" t="str">
        <f>VLOOKUP(Händler_Namen,HändlerAdressen,4,0)</f>
        <v>Düsseldorf</v>
      </c>
    </row>
    <row r="145" spans="1:17" x14ac:dyDescent="0.25">
      <c r="A145" s="37" t="s">
        <v>12</v>
      </c>
      <c r="B145" s="37" t="s">
        <v>16</v>
      </c>
      <c r="C145" s="37" t="s">
        <v>85</v>
      </c>
      <c r="D145" s="37" t="str">
        <f>VLOOKUP(MitarbeitNamen,MitarbeiterDaten,7,0)</f>
        <v>Löw</v>
      </c>
      <c r="E145" s="37" t="s">
        <v>14</v>
      </c>
      <c r="F145" s="38">
        <v>4887</v>
      </c>
      <c r="G145" s="39">
        <v>0.09</v>
      </c>
      <c r="H145" s="40" t="s">
        <v>21</v>
      </c>
      <c r="I145" s="40"/>
      <c r="J145" s="40">
        <v>0.39</v>
      </c>
      <c r="K145" s="41">
        <v>4</v>
      </c>
      <c r="L145" s="37" t="s">
        <v>22</v>
      </c>
      <c r="M145" s="42">
        <f t="shared" si="6"/>
        <v>439.83</v>
      </c>
      <c r="N145" s="42">
        <f t="shared" si="7"/>
        <v>26.389799999999997</v>
      </c>
      <c r="O145" s="42">
        <f t="shared" si="8"/>
        <v>10</v>
      </c>
      <c r="P145" s="43" t="str">
        <f>VLOOKUP(J145,Trübheitsgrad!$B$4:$C$8,2)</f>
        <v>B</v>
      </c>
      <c r="Q145" s="37" t="str">
        <f>VLOOKUP(Händler_Namen,HändlerAdressen,4,0)</f>
        <v>Köln</v>
      </c>
    </row>
    <row r="146" spans="1:17" x14ac:dyDescent="0.25">
      <c r="A146" s="37" t="s">
        <v>12</v>
      </c>
      <c r="B146" s="37" t="s">
        <v>0</v>
      </c>
      <c r="C146" s="37" t="s">
        <v>23</v>
      </c>
      <c r="D146" s="37" t="str">
        <f>VLOOKUP(MitarbeitNamen,MitarbeiterDaten,7,0)</f>
        <v>Müller</v>
      </c>
      <c r="E146" s="37" t="s">
        <v>18</v>
      </c>
      <c r="F146" s="38">
        <v>8846</v>
      </c>
      <c r="G146" s="39">
        <v>52.58</v>
      </c>
      <c r="H146" s="40" t="s">
        <v>21</v>
      </c>
      <c r="I146" s="40" t="s">
        <v>21</v>
      </c>
      <c r="J146" s="40">
        <v>0.16</v>
      </c>
      <c r="K146" s="41">
        <v>3</v>
      </c>
      <c r="L146" s="37" t="s">
        <v>24</v>
      </c>
      <c r="M146" s="42">
        <f t="shared" si="6"/>
        <v>465122.68</v>
      </c>
      <c r="N146" s="42">
        <f t="shared" si="7"/>
        <v>41861.0412</v>
      </c>
      <c r="O146" s="42">
        <f t="shared" si="8"/>
        <v>25</v>
      </c>
      <c r="P146" s="43" t="str">
        <f>VLOOKUP(J146,Trübheitsgrad!$B$4:$C$8,2)</f>
        <v>A</v>
      </c>
      <c r="Q146" s="37" t="str">
        <f>VLOOKUP(Händler_Namen,HändlerAdressen,4,0)</f>
        <v>München</v>
      </c>
    </row>
    <row r="147" spans="1:17" x14ac:dyDescent="0.25">
      <c r="A147" s="37" t="s">
        <v>12</v>
      </c>
      <c r="B147" s="37" t="s">
        <v>16</v>
      </c>
      <c r="C147" s="37" t="s">
        <v>13</v>
      </c>
      <c r="D147" s="37" t="str">
        <f>VLOOKUP(MitarbeitNamen,MitarbeiterDaten,7,0)</f>
        <v>Klose</v>
      </c>
      <c r="E147" s="37" t="s">
        <v>14</v>
      </c>
      <c r="F147" s="38">
        <v>4468</v>
      </c>
      <c r="G147" s="39">
        <v>0.4</v>
      </c>
      <c r="H147" s="40" t="s">
        <v>21</v>
      </c>
      <c r="I147" s="40"/>
      <c r="J147" s="40">
        <v>0.91</v>
      </c>
      <c r="K147" s="41">
        <v>2</v>
      </c>
      <c r="L147" s="37" t="s">
        <v>15</v>
      </c>
      <c r="M147" s="42">
        <f t="shared" si="6"/>
        <v>1787.2</v>
      </c>
      <c r="N147" s="42">
        <f t="shared" si="7"/>
        <v>160.84799999999998</v>
      </c>
      <c r="O147" s="42">
        <f t="shared" si="8"/>
        <v>10</v>
      </c>
      <c r="P147" s="43" t="str">
        <f>VLOOKUP(J147,Trübheitsgrad!$B$4:$C$8,2)</f>
        <v>E</v>
      </c>
      <c r="Q147" s="37" t="str">
        <f>VLOOKUP(Händler_Namen,HändlerAdressen,4,0)</f>
        <v>Köln</v>
      </c>
    </row>
    <row r="148" spans="1:17" x14ac:dyDescent="0.25">
      <c r="A148" s="37" t="s">
        <v>12</v>
      </c>
      <c r="B148" s="37" t="s">
        <v>16</v>
      </c>
      <c r="C148" s="37" t="s">
        <v>17</v>
      </c>
      <c r="D148" s="37" t="str">
        <f>VLOOKUP(MitarbeitNamen,MitarbeiterDaten,7,0)</f>
        <v>Löw</v>
      </c>
      <c r="E148" s="37" t="s">
        <v>14</v>
      </c>
      <c r="F148" s="38">
        <v>8465</v>
      </c>
      <c r="G148" s="39">
        <v>0.46</v>
      </c>
      <c r="H148" s="40" t="s">
        <v>21</v>
      </c>
      <c r="I148" s="40"/>
      <c r="J148" s="40">
        <v>0.9</v>
      </c>
      <c r="K148" s="41">
        <v>4</v>
      </c>
      <c r="L148" s="37" t="s">
        <v>15</v>
      </c>
      <c r="M148" s="42">
        <f t="shared" si="6"/>
        <v>3893.9</v>
      </c>
      <c r="N148" s="42">
        <f t="shared" si="7"/>
        <v>350.45100000000002</v>
      </c>
      <c r="O148" s="42">
        <f t="shared" si="8"/>
        <v>10</v>
      </c>
      <c r="P148" s="43" t="str">
        <f>VLOOKUP(J148,Trübheitsgrad!$B$4:$C$8,2)</f>
        <v>D</v>
      </c>
      <c r="Q148" s="37" t="str">
        <f>VLOOKUP(Händler_Namen,HändlerAdressen,4,0)</f>
        <v>Köln</v>
      </c>
    </row>
    <row r="149" spans="1:17" x14ac:dyDescent="0.25">
      <c r="A149" s="37" t="s">
        <v>12</v>
      </c>
      <c r="B149" s="37" t="s">
        <v>20</v>
      </c>
      <c r="C149" s="37" t="s">
        <v>85</v>
      </c>
      <c r="D149" s="37" t="str">
        <f>VLOOKUP(MitarbeitNamen,MitarbeiterDaten,7,0)</f>
        <v>Löw</v>
      </c>
      <c r="E149" s="37" t="s">
        <v>18</v>
      </c>
      <c r="F149" s="38">
        <v>556</v>
      </c>
      <c r="G149" s="39">
        <v>49.92</v>
      </c>
      <c r="H149" s="40" t="s">
        <v>21</v>
      </c>
      <c r="I149" s="40" t="s">
        <v>21</v>
      </c>
      <c r="J149" s="40">
        <v>0.95</v>
      </c>
      <c r="K149" s="41">
        <v>3</v>
      </c>
      <c r="L149" s="37" t="s">
        <v>19</v>
      </c>
      <c r="M149" s="42">
        <f t="shared" si="6"/>
        <v>27755.52</v>
      </c>
      <c r="N149" s="42">
        <f t="shared" si="7"/>
        <v>2497.9967999999999</v>
      </c>
      <c r="O149" s="42">
        <f t="shared" si="8"/>
        <v>25</v>
      </c>
      <c r="P149" s="43" t="str">
        <f>VLOOKUP(J149,Trübheitsgrad!$B$4:$C$8,2)</f>
        <v>E</v>
      </c>
      <c r="Q149" s="37" t="str">
        <f>VLOOKUP(Händler_Namen,HändlerAdressen,4,0)</f>
        <v>Düsseldorf</v>
      </c>
    </row>
    <row r="150" spans="1:17" x14ac:dyDescent="0.25">
      <c r="A150" s="37" t="s">
        <v>12</v>
      </c>
      <c r="B150" s="37" t="s">
        <v>0</v>
      </c>
      <c r="C150" s="37" t="s">
        <v>23</v>
      </c>
      <c r="D150" s="37" t="str">
        <f>VLOOKUP(MitarbeitNamen,MitarbeiterDaten,7,0)</f>
        <v>Müller</v>
      </c>
      <c r="E150" s="37" t="s">
        <v>18</v>
      </c>
      <c r="F150" s="38">
        <v>234</v>
      </c>
      <c r="G150" s="39">
        <v>47.08</v>
      </c>
      <c r="H150" s="40" t="s">
        <v>21</v>
      </c>
      <c r="I150" s="40" t="s">
        <v>21</v>
      </c>
      <c r="J150" s="40">
        <v>0.67</v>
      </c>
      <c r="K150" s="41">
        <v>1</v>
      </c>
      <c r="L150" s="37" t="s">
        <v>19</v>
      </c>
      <c r="M150" s="42">
        <f t="shared" si="6"/>
        <v>11016.72</v>
      </c>
      <c r="N150" s="42">
        <f t="shared" si="7"/>
        <v>991.50479999999993</v>
      </c>
      <c r="O150" s="42">
        <f t="shared" si="8"/>
        <v>25</v>
      </c>
      <c r="P150" s="43" t="str">
        <f>VLOOKUP(J150,Trübheitsgrad!$B$4:$C$8,2)</f>
        <v>D</v>
      </c>
      <c r="Q150" s="37" t="str">
        <f>VLOOKUP(Händler_Namen,HändlerAdressen,4,0)</f>
        <v>Düsseldorf</v>
      </c>
    </row>
    <row r="151" spans="1:17" x14ac:dyDescent="0.25">
      <c r="A151" s="37" t="s">
        <v>12</v>
      </c>
      <c r="B151" s="37" t="s">
        <v>20</v>
      </c>
      <c r="C151" s="37" t="s">
        <v>13</v>
      </c>
      <c r="D151" s="37" t="str">
        <f>VLOOKUP(MitarbeitNamen,MitarbeiterDaten,7,0)</f>
        <v>Klose</v>
      </c>
      <c r="E151" s="37" t="s">
        <v>18</v>
      </c>
      <c r="F151" s="38">
        <v>5165</v>
      </c>
      <c r="G151" s="39">
        <v>48.3</v>
      </c>
      <c r="H151" s="40" t="s">
        <v>21</v>
      </c>
      <c r="I151" s="40"/>
      <c r="J151" s="40">
        <v>7.0000000000000007E-2</v>
      </c>
      <c r="K151" s="41">
        <v>3</v>
      </c>
      <c r="L151" s="37" t="s">
        <v>22</v>
      </c>
      <c r="M151" s="42">
        <f t="shared" si="6"/>
        <v>249469.49999999997</v>
      </c>
      <c r="N151" s="42">
        <f t="shared" si="7"/>
        <v>22452.254999999997</v>
      </c>
      <c r="O151" s="42">
        <f t="shared" si="8"/>
        <v>10</v>
      </c>
      <c r="P151" s="43" t="str">
        <f>VLOOKUP(J151,Trübheitsgrad!$B$4:$C$8,2)</f>
        <v>A</v>
      </c>
      <c r="Q151" s="37" t="str">
        <f>VLOOKUP(Händler_Namen,HändlerAdressen,4,0)</f>
        <v>Köln</v>
      </c>
    </row>
    <row r="152" spans="1:17" x14ac:dyDescent="0.25">
      <c r="A152" s="37" t="s">
        <v>12</v>
      </c>
      <c r="B152" s="37" t="s">
        <v>16</v>
      </c>
      <c r="C152" s="37" t="s">
        <v>17</v>
      </c>
      <c r="D152" s="37" t="str">
        <f>VLOOKUP(MitarbeitNamen,MitarbeiterDaten,7,0)</f>
        <v>Löw</v>
      </c>
      <c r="E152" s="37" t="s">
        <v>18</v>
      </c>
      <c r="F152" s="38">
        <v>5165</v>
      </c>
      <c r="G152" s="39">
        <v>45.95</v>
      </c>
      <c r="H152" s="40" t="s">
        <v>21</v>
      </c>
      <c r="I152" s="40" t="s">
        <v>21</v>
      </c>
      <c r="J152" s="40">
        <v>0.63</v>
      </c>
      <c r="K152" s="41">
        <v>2</v>
      </c>
      <c r="L152" s="37" t="s">
        <v>15</v>
      </c>
      <c r="M152" s="42">
        <f t="shared" si="6"/>
        <v>237331.75000000003</v>
      </c>
      <c r="N152" s="42">
        <f t="shared" si="7"/>
        <v>21359.857500000002</v>
      </c>
      <c r="O152" s="42">
        <f t="shared" si="8"/>
        <v>25</v>
      </c>
      <c r="P152" s="43" t="str">
        <f>VLOOKUP(J152,Trübheitsgrad!$B$4:$C$8,2)</f>
        <v>D</v>
      </c>
      <c r="Q152" s="37" t="str">
        <f>VLOOKUP(Händler_Namen,HändlerAdressen,4,0)</f>
        <v>Köln</v>
      </c>
    </row>
    <row r="153" spans="1:17" x14ac:dyDescent="0.25">
      <c r="A153" s="37" t="s">
        <v>12</v>
      </c>
      <c r="B153" s="37" t="s">
        <v>25</v>
      </c>
      <c r="C153" s="37" t="s">
        <v>85</v>
      </c>
      <c r="D153" s="37" t="str">
        <f>VLOOKUP(MitarbeitNamen,MitarbeiterDaten,7,0)</f>
        <v>Löw</v>
      </c>
      <c r="E153" s="37" t="s">
        <v>18</v>
      </c>
      <c r="F153" s="38">
        <v>5155</v>
      </c>
      <c r="G153" s="39">
        <v>50.9</v>
      </c>
      <c r="H153" s="40" t="s">
        <v>21</v>
      </c>
      <c r="I153" s="40"/>
      <c r="J153" s="40">
        <v>0.34</v>
      </c>
      <c r="K153" s="41">
        <v>4</v>
      </c>
      <c r="L153" s="37" t="s">
        <v>22</v>
      </c>
      <c r="M153" s="42">
        <f t="shared" si="6"/>
        <v>262389.5</v>
      </c>
      <c r="N153" s="42">
        <f t="shared" si="7"/>
        <v>23615.055</v>
      </c>
      <c r="O153" s="42">
        <f t="shared" si="8"/>
        <v>10</v>
      </c>
      <c r="P153" s="43" t="str">
        <f>VLOOKUP(J153,Trübheitsgrad!$B$4:$C$8,2)</f>
        <v>B</v>
      </c>
      <c r="Q153" s="37" t="str">
        <f>VLOOKUP(Händler_Namen,HändlerAdressen,4,0)</f>
        <v>Köln</v>
      </c>
    </row>
    <row r="154" spans="1:17" x14ac:dyDescent="0.25">
      <c r="A154" s="37" t="s">
        <v>12</v>
      </c>
      <c r="B154" s="37" t="s">
        <v>25</v>
      </c>
      <c r="C154" s="37" t="s">
        <v>23</v>
      </c>
      <c r="D154" s="37" t="str">
        <f>VLOOKUP(MitarbeitNamen,MitarbeiterDaten,7,0)</f>
        <v>Müller</v>
      </c>
      <c r="E154" s="37" t="s">
        <v>14</v>
      </c>
      <c r="F154" s="38">
        <v>5153</v>
      </c>
      <c r="G154" s="39">
        <v>0.17</v>
      </c>
      <c r="H154" s="40" t="s">
        <v>21</v>
      </c>
      <c r="I154" s="40"/>
      <c r="J154" s="40">
        <v>0.93</v>
      </c>
      <c r="K154" s="41">
        <v>2</v>
      </c>
      <c r="L154" s="37" t="s">
        <v>15</v>
      </c>
      <c r="M154" s="42">
        <f t="shared" si="6"/>
        <v>876.0100000000001</v>
      </c>
      <c r="N154" s="42">
        <f t="shared" si="7"/>
        <v>52.560600000000001</v>
      </c>
      <c r="O154" s="42">
        <f t="shared" si="8"/>
        <v>10</v>
      </c>
      <c r="P154" s="43" t="str">
        <f>VLOOKUP(J154,Trübheitsgrad!$B$4:$C$8,2)</f>
        <v>E</v>
      </c>
      <c r="Q154" s="37" t="str">
        <f>VLOOKUP(Händler_Namen,HändlerAdressen,4,0)</f>
        <v>Köln</v>
      </c>
    </row>
    <row r="155" spans="1:17" x14ac:dyDescent="0.25">
      <c r="A155" s="37" t="s">
        <v>12</v>
      </c>
      <c r="B155" s="37" t="s">
        <v>25</v>
      </c>
      <c r="C155" s="37" t="s">
        <v>13</v>
      </c>
      <c r="D155" s="37" t="str">
        <f>VLOOKUP(MitarbeitNamen,MitarbeiterDaten,7,0)</f>
        <v>Klose</v>
      </c>
      <c r="E155" s="37" t="s">
        <v>14</v>
      </c>
      <c r="F155" s="38">
        <v>7894</v>
      </c>
      <c r="G155" s="39">
        <v>0.93</v>
      </c>
      <c r="H155" s="40"/>
      <c r="I155" s="40"/>
      <c r="J155" s="40">
        <v>0.21</v>
      </c>
      <c r="K155" s="41">
        <v>1</v>
      </c>
      <c r="L155" s="37" t="s">
        <v>19</v>
      </c>
      <c r="M155" s="42">
        <f t="shared" si="6"/>
        <v>7341.42</v>
      </c>
      <c r="N155" s="42">
        <f t="shared" si="7"/>
        <v>660.7278</v>
      </c>
      <c r="O155" s="42">
        <f t="shared" si="8"/>
        <v>10</v>
      </c>
      <c r="P155" s="43" t="str">
        <f>VLOOKUP(J155,Trübheitsgrad!$B$4:$C$8,2)</f>
        <v>A</v>
      </c>
      <c r="Q155" s="37" t="str">
        <f>VLOOKUP(Händler_Namen,HändlerAdressen,4,0)</f>
        <v>Düsseldorf</v>
      </c>
    </row>
    <row r="156" spans="1:17" x14ac:dyDescent="0.25">
      <c r="A156" s="37" t="s">
        <v>12</v>
      </c>
      <c r="B156" s="37" t="s">
        <v>16</v>
      </c>
      <c r="C156" s="37" t="s">
        <v>17</v>
      </c>
      <c r="D156" s="37" t="str">
        <f>VLOOKUP(MitarbeitNamen,MitarbeiterDaten,7,0)</f>
        <v>Löw</v>
      </c>
      <c r="E156" s="37" t="s">
        <v>14</v>
      </c>
      <c r="F156" s="38">
        <v>4512</v>
      </c>
      <c r="G156" s="39">
        <v>0.1</v>
      </c>
      <c r="H156" s="40" t="s">
        <v>21</v>
      </c>
      <c r="I156" s="40"/>
      <c r="J156" s="40">
        <v>0.71</v>
      </c>
      <c r="K156" s="41">
        <v>4</v>
      </c>
      <c r="L156" s="37" t="s">
        <v>22</v>
      </c>
      <c r="M156" s="42">
        <f t="shared" si="6"/>
        <v>451.20000000000005</v>
      </c>
      <c r="N156" s="42">
        <f t="shared" si="7"/>
        <v>27.072000000000003</v>
      </c>
      <c r="O156" s="42">
        <f t="shared" si="8"/>
        <v>10</v>
      </c>
      <c r="P156" s="43" t="str">
        <f>VLOOKUP(J156,Trübheitsgrad!$B$4:$C$8,2)</f>
        <v>D</v>
      </c>
      <c r="Q156" s="37" t="str">
        <f>VLOOKUP(Händler_Namen,HändlerAdressen,4,0)</f>
        <v>Köln</v>
      </c>
    </row>
    <row r="157" spans="1:17" x14ac:dyDescent="0.25">
      <c r="A157" s="37" t="s">
        <v>12</v>
      </c>
      <c r="B157" s="37" t="s">
        <v>20</v>
      </c>
      <c r="C157" s="37" t="s">
        <v>85</v>
      </c>
      <c r="D157" s="37" t="str">
        <f>VLOOKUP(MitarbeitNamen,MitarbeiterDaten,7,0)</f>
        <v>Löw</v>
      </c>
      <c r="E157" s="37" t="s">
        <v>14</v>
      </c>
      <c r="F157" s="38">
        <v>4565</v>
      </c>
      <c r="G157" s="39">
        <v>0.44</v>
      </c>
      <c r="H157" s="40" t="s">
        <v>21</v>
      </c>
      <c r="I157" s="40"/>
      <c r="J157" s="40">
        <v>0.87</v>
      </c>
      <c r="K157" s="41">
        <v>5</v>
      </c>
      <c r="L157" s="37" t="s">
        <v>15</v>
      </c>
      <c r="M157" s="42">
        <f t="shared" si="6"/>
        <v>2008.6</v>
      </c>
      <c r="N157" s="42">
        <f t="shared" si="7"/>
        <v>180.77399999999997</v>
      </c>
      <c r="O157" s="42">
        <f t="shared" si="8"/>
        <v>10</v>
      </c>
      <c r="P157" s="43" t="str">
        <f>VLOOKUP(J157,Trübheitsgrad!$B$4:$C$8,2)</f>
        <v>D</v>
      </c>
      <c r="Q157" s="37" t="str">
        <f>VLOOKUP(Händler_Namen,HändlerAdressen,4,0)</f>
        <v>Köln</v>
      </c>
    </row>
    <row r="158" spans="1:17" x14ac:dyDescent="0.25">
      <c r="A158" s="37" t="s">
        <v>12</v>
      </c>
      <c r="B158" s="37" t="s">
        <v>0</v>
      </c>
      <c r="C158" s="37" t="s">
        <v>23</v>
      </c>
      <c r="D158" s="37" t="str">
        <f>VLOOKUP(MitarbeitNamen,MitarbeiterDaten,7,0)</f>
        <v>Müller</v>
      </c>
      <c r="E158" s="37" t="s">
        <v>18</v>
      </c>
      <c r="F158" s="38">
        <v>234</v>
      </c>
      <c r="G158" s="39">
        <v>47.73</v>
      </c>
      <c r="H158" s="40" t="s">
        <v>21</v>
      </c>
      <c r="I158" s="40" t="s">
        <v>21</v>
      </c>
      <c r="J158" s="40">
        <v>0.37</v>
      </c>
      <c r="K158" s="41">
        <v>4</v>
      </c>
      <c r="L158" s="37" t="s">
        <v>24</v>
      </c>
      <c r="M158" s="42">
        <f t="shared" si="6"/>
        <v>11168.82</v>
      </c>
      <c r="N158" s="42">
        <f t="shared" si="7"/>
        <v>1005.1937999999999</v>
      </c>
      <c r="O158" s="42">
        <f t="shared" si="8"/>
        <v>25</v>
      </c>
      <c r="P158" s="43" t="str">
        <f>VLOOKUP(J158,Trübheitsgrad!$B$4:$C$8,2)</f>
        <v>B</v>
      </c>
      <c r="Q158" s="37" t="str">
        <f>VLOOKUP(Händler_Namen,HändlerAdressen,4,0)</f>
        <v>München</v>
      </c>
    </row>
    <row r="159" spans="1:17" x14ac:dyDescent="0.25">
      <c r="A159" s="37" t="s">
        <v>12</v>
      </c>
      <c r="B159" s="37" t="s">
        <v>25</v>
      </c>
      <c r="C159" s="37" t="s">
        <v>13</v>
      </c>
      <c r="D159" s="37" t="str">
        <f>VLOOKUP(MitarbeitNamen,MitarbeiterDaten,7,0)</f>
        <v>Klose</v>
      </c>
      <c r="E159" s="37" t="s">
        <v>14</v>
      </c>
      <c r="F159" s="38">
        <v>4234</v>
      </c>
      <c r="G159" s="39">
        <v>0.87</v>
      </c>
      <c r="H159" s="40" t="s">
        <v>21</v>
      </c>
      <c r="I159" s="40"/>
      <c r="J159" s="40">
        <v>0.09</v>
      </c>
      <c r="K159" s="41">
        <v>3</v>
      </c>
      <c r="L159" s="37" t="s">
        <v>24</v>
      </c>
      <c r="M159" s="42">
        <f t="shared" si="6"/>
        <v>3683.58</v>
      </c>
      <c r="N159" s="42">
        <f t="shared" si="7"/>
        <v>331.5222</v>
      </c>
      <c r="O159" s="42">
        <f t="shared" si="8"/>
        <v>10</v>
      </c>
      <c r="P159" s="43" t="str">
        <f>VLOOKUP(J159,Trübheitsgrad!$B$4:$C$8,2)</f>
        <v>A</v>
      </c>
      <c r="Q159" s="37" t="str">
        <f>VLOOKUP(Händler_Namen,HändlerAdressen,4,0)</f>
        <v>München</v>
      </c>
    </row>
    <row r="160" spans="1:17" x14ac:dyDescent="0.25">
      <c r="A160" s="37" t="s">
        <v>12</v>
      </c>
      <c r="B160" s="37" t="s">
        <v>0</v>
      </c>
      <c r="C160" s="37" t="s">
        <v>26</v>
      </c>
      <c r="D160" s="37" t="e">
        <f>VLOOKUP(MitarbeitNamen,MitarbeiterDaten,7,0)</f>
        <v>#N/A</v>
      </c>
      <c r="E160" s="37" t="s">
        <v>18</v>
      </c>
      <c r="F160" s="38">
        <v>2314</v>
      </c>
      <c r="G160" s="39">
        <v>52.51</v>
      </c>
      <c r="H160" s="40" t="s">
        <v>21</v>
      </c>
      <c r="I160" s="40" t="s">
        <v>21</v>
      </c>
      <c r="J160" s="40">
        <v>0.67</v>
      </c>
      <c r="K160" s="41">
        <v>2</v>
      </c>
      <c r="L160" s="37" t="s">
        <v>22</v>
      </c>
      <c r="M160" s="42">
        <f t="shared" si="6"/>
        <v>121508.14</v>
      </c>
      <c r="N160" s="42">
        <f t="shared" si="7"/>
        <v>10935.732599999999</v>
      </c>
      <c r="O160" s="42">
        <f t="shared" si="8"/>
        <v>25</v>
      </c>
      <c r="P160" s="43" t="str">
        <f>VLOOKUP(J160,Trübheitsgrad!$B$4:$C$8,2)</f>
        <v>D</v>
      </c>
      <c r="Q160" s="37" t="str">
        <f>VLOOKUP(Händler_Namen,HändlerAdressen,4,0)</f>
        <v>Köln</v>
      </c>
    </row>
    <row r="161" spans="1:17" x14ac:dyDescent="0.25">
      <c r="A161" s="37" t="s">
        <v>12</v>
      </c>
      <c r="B161" s="37" t="s">
        <v>20</v>
      </c>
      <c r="C161" s="37" t="s">
        <v>85</v>
      </c>
      <c r="D161" s="37" t="str">
        <f>VLOOKUP(MitarbeitNamen,MitarbeiterDaten,7,0)</f>
        <v>Löw</v>
      </c>
      <c r="E161" s="37" t="s">
        <v>14</v>
      </c>
      <c r="F161" s="38">
        <v>8428</v>
      </c>
      <c r="G161" s="39">
        <v>0.27</v>
      </c>
      <c r="H161" s="40" t="s">
        <v>21</v>
      </c>
      <c r="I161" s="40"/>
      <c r="J161" s="40">
        <v>0.44</v>
      </c>
      <c r="K161" s="41">
        <v>4</v>
      </c>
      <c r="L161" s="37" t="s">
        <v>15</v>
      </c>
      <c r="M161" s="42">
        <f t="shared" si="6"/>
        <v>2275.56</v>
      </c>
      <c r="N161" s="42">
        <f t="shared" si="7"/>
        <v>204.8004</v>
      </c>
      <c r="O161" s="42">
        <f t="shared" si="8"/>
        <v>10</v>
      </c>
      <c r="P161" s="43" t="str">
        <f>VLOOKUP(J161,Trübheitsgrad!$B$4:$C$8,2)</f>
        <v>B</v>
      </c>
      <c r="Q161" s="37" t="str">
        <f>VLOOKUP(Händler_Namen,HändlerAdressen,4,0)</f>
        <v>Köln</v>
      </c>
    </row>
    <row r="162" spans="1:17" x14ac:dyDescent="0.25">
      <c r="A162" s="37" t="s">
        <v>12</v>
      </c>
      <c r="B162" s="37" t="s">
        <v>20</v>
      </c>
      <c r="C162" s="37" t="s">
        <v>23</v>
      </c>
      <c r="D162" s="37" t="str">
        <f>VLOOKUP(MitarbeitNamen,MitarbeiterDaten,7,0)</f>
        <v>Müller</v>
      </c>
      <c r="E162" s="37" t="s">
        <v>18</v>
      </c>
      <c r="F162" s="38">
        <v>1231</v>
      </c>
      <c r="G162" s="39">
        <v>51.74</v>
      </c>
      <c r="H162" s="40" t="s">
        <v>21</v>
      </c>
      <c r="I162" s="40"/>
      <c r="J162" s="40">
        <v>0.54</v>
      </c>
      <c r="K162" s="41">
        <v>3</v>
      </c>
      <c r="L162" s="37" t="s">
        <v>15</v>
      </c>
      <c r="M162" s="42">
        <f t="shared" si="6"/>
        <v>63691.94</v>
      </c>
      <c r="N162" s="42">
        <f t="shared" si="7"/>
        <v>5732.2745999999997</v>
      </c>
      <c r="O162" s="42">
        <f t="shared" si="8"/>
        <v>10</v>
      </c>
      <c r="P162" s="43" t="str">
        <f>VLOOKUP(J162,Trübheitsgrad!$B$4:$C$8,2)</f>
        <v>C</v>
      </c>
      <c r="Q162" s="37" t="str">
        <f>VLOOKUP(Händler_Namen,HändlerAdressen,4,0)</f>
        <v>Köln</v>
      </c>
    </row>
    <row r="163" spans="1:17" x14ac:dyDescent="0.25">
      <c r="A163" s="37" t="s">
        <v>12</v>
      </c>
      <c r="B163" s="37" t="s">
        <v>25</v>
      </c>
      <c r="C163" s="37" t="s">
        <v>13</v>
      </c>
      <c r="D163" s="37" t="str">
        <f>VLOOKUP(MitarbeitNamen,MitarbeiterDaten,7,0)</f>
        <v>Klose</v>
      </c>
      <c r="E163" s="37" t="s">
        <v>14</v>
      </c>
      <c r="F163" s="38">
        <v>4534</v>
      </c>
      <c r="G163" s="39">
        <v>0.26</v>
      </c>
      <c r="H163" s="40" t="s">
        <v>21</v>
      </c>
      <c r="I163" s="40"/>
      <c r="J163" s="40">
        <v>0.17</v>
      </c>
      <c r="K163" s="41">
        <v>1</v>
      </c>
      <c r="L163" s="37" t="s">
        <v>19</v>
      </c>
      <c r="M163" s="42">
        <f t="shared" si="6"/>
        <v>1178.8400000000001</v>
      </c>
      <c r="N163" s="42">
        <f t="shared" si="7"/>
        <v>106.0956</v>
      </c>
      <c r="O163" s="42">
        <f t="shared" si="8"/>
        <v>10</v>
      </c>
      <c r="P163" s="43" t="str">
        <f>VLOOKUP(J163,Trübheitsgrad!$B$4:$C$8,2)</f>
        <v>A</v>
      </c>
      <c r="Q163" s="37" t="str">
        <f>VLOOKUP(Händler_Namen,HändlerAdressen,4,0)</f>
        <v>Düsseldorf</v>
      </c>
    </row>
    <row r="164" spans="1:17" x14ac:dyDescent="0.25">
      <c r="A164" s="37" t="s">
        <v>12</v>
      </c>
      <c r="B164" s="37" t="s">
        <v>25</v>
      </c>
      <c r="C164" s="37" t="s">
        <v>17</v>
      </c>
      <c r="D164" s="37" t="str">
        <f>VLOOKUP(MitarbeitNamen,MitarbeiterDaten,7,0)</f>
        <v>Löw</v>
      </c>
      <c r="E164" s="37" t="s">
        <v>18</v>
      </c>
      <c r="F164" s="38">
        <v>512</v>
      </c>
      <c r="G164" s="39">
        <v>45.9</v>
      </c>
      <c r="H164" s="40" t="s">
        <v>21</v>
      </c>
      <c r="I164" s="40"/>
      <c r="J164" s="40">
        <v>0.95</v>
      </c>
      <c r="K164" s="41">
        <v>3</v>
      </c>
      <c r="L164" s="37" t="s">
        <v>19</v>
      </c>
      <c r="M164" s="42">
        <f t="shared" si="6"/>
        <v>23500.799999999999</v>
      </c>
      <c r="N164" s="42">
        <f t="shared" si="7"/>
        <v>2115.0719999999997</v>
      </c>
      <c r="O164" s="42">
        <f t="shared" si="8"/>
        <v>10</v>
      </c>
      <c r="P164" s="43" t="str">
        <f>VLOOKUP(J164,Trübheitsgrad!$B$4:$C$8,2)</f>
        <v>E</v>
      </c>
      <c r="Q164" s="37" t="str">
        <f>VLOOKUP(Händler_Namen,HändlerAdressen,4,0)</f>
        <v>Düsseldorf</v>
      </c>
    </row>
    <row r="165" spans="1:17" x14ac:dyDescent="0.25">
      <c r="A165" s="37" t="s">
        <v>12</v>
      </c>
      <c r="B165" s="37" t="s">
        <v>25</v>
      </c>
      <c r="C165" s="37" t="s">
        <v>85</v>
      </c>
      <c r="D165" s="37" t="str">
        <f>VLOOKUP(MitarbeitNamen,MitarbeiterDaten,7,0)</f>
        <v>Löw</v>
      </c>
      <c r="E165" s="37" t="s">
        <v>14</v>
      </c>
      <c r="F165" s="38">
        <v>32</v>
      </c>
      <c r="G165" s="39">
        <v>0.03</v>
      </c>
      <c r="H165" s="40" t="s">
        <v>21</v>
      </c>
      <c r="I165" s="40"/>
      <c r="J165" s="40">
        <v>0.33</v>
      </c>
      <c r="K165" s="41">
        <v>2</v>
      </c>
      <c r="L165" s="37" t="s">
        <v>24</v>
      </c>
      <c r="M165" s="42">
        <f t="shared" si="6"/>
        <v>0.96</v>
      </c>
      <c r="N165" s="42">
        <f t="shared" si="7"/>
        <v>5.7599999999999998E-2</v>
      </c>
      <c r="O165" s="42">
        <f t="shared" si="8"/>
        <v>10</v>
      </c>
      <c r="P165" s="43" t="str">
        <f>VLOOKUP(J165,Trübheitsgrad!$B$4:$C$8,2)</f>
        <v>A</v>
      </c>
      <c r="Q165" s="37" t="str">
        <f>VLOOKUP(Händler_Namen,HändlerAdressen,4,0)</f>
        <v>München</v>
      </c>
    </row>
    <row r="166" spans="1:17" x14ac:dyDescent="0.25">
      <c r="A166" s="37" t="s">
        <v>12</v>
      </c>
      <c r="B166" s="37" t="s">
        <v>0</v>
      </c>
      <c r="C166" s="37" t="s">
        <v>23</v>
      </c>
      <c r="D166" s="37" t="str">
        <f>VLOOKUP(MitarbeitNamen,MitarbeiterDaten,7,0)</f>
        <v>Müller</v>
      </c>
      <c r="E166" s="37" t="s">
        <v>14</v>
      </c>
      <c r="F166" s="38">
        <v>98</v>
      </c>
      <c r="G166" s="39">
        <v>0.32</v>
      </c>
      <c r="H166" s="40" t="s">
        <v>21</v>
      </c>
      <c r="I166" s="40"/>
      <c r="J166" s="40">
        <v>0.95</v>
      </c>
      <c r="K166" s="41">
        <v>4</v>
      </c>
      <c r="L166" s="37" t="s">
        <v>22</v>
      </c>
      <c r="M166" s="42">
        <f t="shared" si="6"/>
        <v>31.36</v>
      </c>
      <c r="N166" s="42">
        <f t="shared" si="7"/>
        <v>1.8815999999999999</v>
      </c>
      <c r="O166" s="42">
        <f t="shared" si="8"/>
        <v>10</v>
      </c>
      <c r="P166" s="43" t="str">
        <f>VLOOKUP(J166,Trübheitsgrad!$B$4:$C$8,2)</f>
        <v>E</v>
      </c>
      <c r="Q166" s="37" t="str">
        <f>VLOOKUP(Händler_Namen,HändlerAdressen,4,0)</f>
        <v>Köln</v>
      </c>
    </row>
    <row r="167" spans="1:17" x14ac:dyDescent="0.25">
      <c r="A167" s="37" t="s">
        <v>12</v>
      </c>
      <c r="B167" s="37" t="s">
        <v>0</v>
      </c>
      <c r="C167" s="37" t="s">
        <v>13</v>
      </c>
      <c r="D167" s="37" t="str">
        <f>VLOOKUP(MitarbeitNamen,MitarbeiterDaten,7,0)</f>
        <v>Klose</v>
      </c>
      <c r="E167" s="37" t="s">
        <v>14</v>
      </c>
      <c r="F167" s="38">
        <v>189</v>
      </c>
      <c r="G167" s="39">
        <v>0.79</v>
      </c>
      <c r="H167" s="40"/>
      <c r="I167" s="40"/>
      <c r="J167" s="40">
        <v>0.93</v>
      </c>
      <c r="K167" s="41">
        <v>2</v>
      </c>
      <c r="L167" s="37" t="s">
        <v>22</v>
      </c>
      <c r="M167" s="42">
        <f t="shared" si="6"/>
        <v>149.31</v>
      </c>
      <c r="N167" s="42">
        <f t="shared" si="7"/>
        <v>8.9586000000000006</v>
      </c>
      <c r="O167" s="42">
        <f t="shared" si="8"/>
        <v>10</v>
      </c>
      <c r="P167" s="43" t="str">
        <f>VLOOKUP(J167,Trübheitsgrad!$B$4:$C$8,2)</f>
        <v>E</v>
      </c>
      <c r="Q167" s="37" t="str">
        <f>VLOOKUP(Händler_Namen,HändlerAdressen,4,0)</f>
        <v>Köln</v>
      </c>
    </row>
    <row r="168" spans="1:17" x14ac:dyDescent="0.25">
      <c r="A168" s="37" t="s">
        <v>12</v>
      </c>
      <c r="B168" s="37" t="s">
        <v>16</v>
      </c>
      <c r="C168" s="37" t="s">
        <v>17</v>
      </c>
      <c r="D168" s="37" t="str">
        <f>VLOOKUP(MitarbeitNamen,MitarbeiterDaten,7,0)</f>
        <v>Löw</v>
      </c>
      <c r="E168" s="37" t="s">
        <v>14</v>
      </c>
      <c r="F168" s="38">
        <v>1231</v>
      </c>
      <c r="G168" s="39">
        <v>0.3</v>
      </c>
      <c r="H168" s="40" t="s">
        <v>21</v>
      </c>
      <c r="I168" s="40"/>
      <c r="J168" s="40">
        <v>0.88</v>
      </c>
      <c r="K168" s="41">
        <v>1</v>
      </c>
      <c r="L168" s="37" t="s">
        <v>19</v>
      </c>
      <c r="M168" s="42">
        <f t="shared" si="6"/>
        <v>369.3</v>
      </c>
      <c r="N168" s="42">
        <f t="shared" si="7"/>
        <v>22.158000000000001</v>
      </c>
      <c r="O168" s="42">
        <f t="shared" si="8"/>
        <v>10</v>
      </c>
      <c r="P168" s="43" t="str">
        <f>VLOOKUP(J168,Trübheitsgrad!$B$4:$C$8,2)</f>
        <v>D</v>
      </c>
      <c r="Q168" s="37" t="str">
        <f>VLOOKUP(Händler_Namen,HändlerAdressen,4,0)</f>
        <v>Düsseldorf</v>
      </c>
    </row>
    <row r="169" spans="1:17" x14ac:dyDescent="0.25">
      <c r="A169" s="37" t="s">
        <v>12</v>
      </c>
      <c r="B169" s="37" t="s">
        <v>16</v>
      </c>
      <c r="C169" s="37" t="s">
        <v>85</v>
      </c>
      <c r="D169" s="37" t="str">
        <f>VLOOKUP(MitarbeitNamen,MitarbeiterDaten,7,0)</f>
        <v>Löw</v>
      </c>
      <c r="E169" s="37" t="s">
        <v>18</v>
      </c>
      <c r="F169" s="38">
        <v>7467</v>
      </c>
      <c r="G169" s="39">
        <v>47.35</v>
      </c>
      <c r="H169" s="40" t="s">
        <v>21</v>
      </c>
      <c r="I169" s="40"/>
      <c r="J169" s="40">
        <v>0.09</v>
      </c>
      <c r="K169" s="41">
        <v>4</v>
      </c>
      <c r="L169" s="37" t="s">
        <v>22</v>
      </c>
      <c r="M169" s="42">
        <f t="shared" si="6"/>
        <v>353562.45</v>
      </c>
      <c r="N169" s="42">
        <f t="shared" si="7"/>
        <v>31820.620500000001</v>
      </c>
      <c r="O169" s="42">
        <f t="shared" si="8"/>
        <v>10</v>
      </c>
      <c r="P169" s="43" t="str">
        <f>VLOOKUP(J169,Trübheitsgrad!$B$4:$C$8,2)</f>
        <v>A</v>
      </c>
      <c r="Q169" s="37" t="str">
        <f>VLOOKUP(Händler_Namen,HändlerAdressen,4,0)</f>
        <v>Köln</v>
      </c>
    </row>
    <row r="170" spans="1:17" x14ac:dyDescent="0.25">
      <c r="A170" s="37" t="s">
        <v>12</v>
      </c>
      <c r="B170" s="37" t="s">
        <v>25</v>
      </c>
      <c r="C170" s="37" t="s">
        <v>23</v>
      </c>
      <c r="D170" s="37" t="str">
        <f>VLOOKUP(MitarbeitNamen,MitarbeiterDaten,7,0)</f>
        <v>Müller</v>
      </c>
      <c r="E170" s="37" t="s">
        <v>18</v>
      </c>
      <c r="F170" s="38">
        <v>363</v>
      </c>
      <c r="G170" s="39">
        <v>49.8</v>
      </c>
      <c r="H170" s="40" t="s">
        <v>21</v>
      </c>
      <c r="I170" s="40" t="s">
        <v>21</v>
      </c>
      <c r="J170" s="40">
        <v>0.27</v>
      </c>
      <c r="K170" s="41">
        <v>5</v>
      </c>
      <c r="L170" s="37" t="s">
        <v>15</v>
      </c>
      <c r="M170" s="42">
        <f t="shared" si="6"/>
        <v>18077.399999999998</v>
      </c>
      <c r="N170" s="42">
        <f t="shared" si="7"/>
        <v>1626.9659999999997</v>
      </c>
      <c r="O170" s="42">
        <f t="shared" si="8"/>
        <v>25</v>
      </c>
      <c r="P170" s="43" t="str">
        <f>VLOOKUP(J170,Trübheitsgrad!$B$4:$C$8,2)</f>
        <v>A</v>
      </c>
      <c r="Q170" s="37" t="str">
        <f>VLOOKUP(Händler_Namen,HändlerAdressen,4,0)</f>
        <v>Köln</v>
      </c>
    </row>
    <row r="171" spans="1:17" x14ac:dyDescent="0.25">
      <c r="A171" s="37" t="s">
        <v>12</v>
      </c>
      <c r="B171" s="37" t="s">
        <v>25</v>
      </c>
      <c r="C171" s="37" t="s">
        <v>13</v>
      </c>
      <c r="D171" s="37" t="str">
        <f>VLOOKUP(MitarbeitNamen,MitarbeiterDaten,7,0)</f>
        <v>Klose</v>
      </c>
      <c r="E171" s="37" t="s">
        <v>18</v>
      </c>
      <c r="F171" s="38">
        <v>245</v>
      </c>
      <c r="G171" s="39">
        <v>47.55</v>
      </c>
      <c r="H171" s="40" t="s">
        <v>21</v>
      </c>
      <c r="I171" s="40" t="s">
        <v>21</v>
      </c>
      <c r="J171" s="40">
        <v>0.49</v>
      </c>
      <c r="K171" s="41">
        <v>4</v>
      </c>
      <c r="L171" s="37" t="s">
        <v>19</v>
      </c>
      <c r="M171" s="42">
        <f t="shared" si="6"/>
        <v>11649.75</v>
      </c>
      <c r="N171" s="42">
        <f t="shared" si="7"/>
        <v>1048.4775</v>
      </c>
      <c r="O171" s="42">
        <f t="shared" si="8"/>
        <v>25</v>
      </c>
      <c r="P171" s="43" t="str">
        <f>VLOOKUP(J171,Trübheitsgrad!$B$4:$C$8,2)</f>
        <v>C</v>
      </c>
      <c r="Q171" s="37" t="str">
        <f>VLOOKUP(Händler_Namen,HändlerAdressen,4,0)</f>
        <v>Düsseldorf</v>
      </c>
    </row>
    <row r="172" spans="1:17" x14ac:dyDescent="0.25">
      <c r="A172" s="37" t="s">
        <v>12</v>
      </c>
      <c r="B172" s="37" t="s">
        <v>0</v>
      </c>
      <c r="C172" s="37" t="s">
        <v>17</v>
      </c>
      <c r="D172" s="37" t="str">
        <f>VLOOKUP(MitarbeitNamen,MitarbeiterDaten,7,0)</f>
        <v>Löw</v>
      </c>
      <c r="E172" s="37" t="s">
        <v>18</v>
      </c>
      <c r="F172" s="38">
        <v>2634</v>
      </c>
      <c r="G172" s="39">
        <v>48.41</v>
      </c>
      <c r="H172" s="40" t="s">
        <v>21</v>
      </c>
      <c r="I172" s="40"/>
      <c r="J172" s="40">
        <v>0.97</v>
      </c>
      <c r="K172" s="41">
        <v>3</v>
      </c>
      <c r="L172" s="37" t="s">
        <v>19</v>
      </c>
      <c r="M172" s="42">
        <f t="shared" si="6"/>
        <v>127511.93999999999</v>
      </c>
      <c r="N172" s="42">
        <f t="shared" si="7"/>
        <v>11476.074599999998</v>
      </c>
      <c r="O172" s="42">
        <f t="shared" si="8"/>
        <v>10</v>
      </c>
      <c r="P172" s="43" t="str">
        <f>VLOOKUP(J172,Trübheitsgrad!$B$4:$C$8,2)</f>
        <v>E</v>
      </c>
      <c r="Q172" s="37" t="str">
        <f>VLOOKUP(Händler_Namen,HändlerAdressen,4,0)</f>
        <v>Düsseldorf</v>
      </c>
    </row>
    <row r="173" spans="1:17" x14ac:dyDescent="0.25">
      <c r="A173" s="37" t="s">
        <v>12</v>
      </c>
      <c r="B173" s="37" t="s">
        <v>16</v>
      </c>
      <c r="C173" s="37" t="s">
        <v>85</v>
      </c>
      <c r="D173" s="37" t="str">
        <f>VLOOKUP(MitarbeitNamen,MitarbeiterDaten,7,0)</f>
        <v>Löw</v>
      </c>
      <c r="E173" s="37" t="s">
        <v>18</v>
      </c>
      <c r="F173" s="38">
        <v>4374</v>
      </c>
      <c r="G173" s="39">
        <v>45.45</v>
      </c>
      <c r="H173" s="40" t="s">
        <v>21</v>
      </c>
      <c r="I173" s="40" t="s">
        <v>21</v>
      </c>
      <c r="J173" s="40">
        <v>0.76</v>
      </c>
      <c r="K173" s="41">
        <v>2</v>
      </c>
      <c r="L173" s="37" t="s">
        <v>15</v>
      </c>
      <c r="M173" s="42">
        <f t="shared" si="6"/>
        <v>198798.30000000002</v>
      </c>
      <c r="N173" s="42">
        <f t="shared" si="7"/>
        <v>17891.847000000002</v>
      </c>
      <c r="O173" s="42">
        <f t="shared" si="8"/>
        <v>25</v>
      </c>
      <c r="P173" s="43" t="str">
        <f>VLOOKUP(J173,Trübheitsgrad!$B$4:$C$8,2)</f>
        <v>D</v>
      </c>
      <c r="Q173" s="37" t="str">
        <f>VLOOKUP(Händler_Namen,HändlerAdressen,4,0)</f>
        <v>Köln</v>
      </c>
    </row>
    <row r="174" spans="1:17" x14ac:dyDescent="0.25">
      <c r="A174" s="37" t="s">
        <v>12</v>
      </c>
      <c r="B174" s="37" t="s">
        <v>16</v>
      </c>
      <c r="C174" s="37" t="s">
        <v>23</v>
      </c>
      <c r="D174" s="37" t="str">
        <f>VLOOKUP(MitarbeitNamen,MitarbeiterDaten,7,0)</f>
        <v>Müller</v>
      </c>
      <c r="E174" s="37" t="s">
        <v>18</v>
      </c>
      <c r="F174" s="38">
        <v>4378</v>
      </c>
      <c r="G174" s="39">
        <v>49.82</v>
      </c>
      <c r="H174" s="40" t="s">
        <v>21</v>
      </c>
      <c r="I174" s="40" t="s">
        <v>21</v>
      </c>
      <c r="J174" s="40">
        <v>0.65</v>
      </c>
      <c r="K174" s="41">
        <v>4</v>
      </c>
      <c r="L174" s="37" t="s">
        <v>22</v>
      </c>
      <c r="M174" s="42">
        <f t="shared" si="6"/>
        <v>218111.96</v>
      </c>
      <c r="N174" s="42">
        <f t="shared" si="7"/>
        <v>19630.076399999998</v>
      </c>
      <c r="O174" s="42">
        <f t="shared" si="8"/>
        <v>25</v>
      </c>
      <c r="P174" s="43" t="str">
        <f>VLOOKUP(J174,Trübheitsgrad!$B$4:$C$8,2)</f>
        <v>D</v>
      </c>
      <c r="Q174" s="37" t="str">
        <f>VLOOKUP(Händler_Namen,HändlerAdressen,4,0)</f>
        <v>Köln</v>
      </c>
    </row>
    <row r="175" spans="1:17" x14ac:dyDescent="0.25">
      <c r="A175" s="37" t="s">
        <v>12</v>
      </c>
      <c r="B175" s="37" t="s">
        <v>25</v>
      </c>
      <c r="C175" s="37" t="s">
        <v>13</v>
      </c>
      <c r="D175" s="37" t="str">
        <f>VLOOKUP(MitarbeitNamen,MitarbeiterDaten,7,0)</f>
        <v>Klose</v>
      </c>
      <c r="E175" s="37" t="s">
        <v>18</v>
      </c>
      <c r="F175" s="38">
        <v>65</v>
      </c>
      <c r="G175" s="39">
        <v>47.06</v>
      </c>
      <c r="H175" s="40" t="s">
        <v>21</v>
      </c>
      <c r="I175" s="40"/>
      <c r="J175" s="40">
        <v>0.38</v>
      </c>
      <c r="K175" s="41">
        <v>3</v>
      </c>
      <c r="L175" s="37" t="s">
        <v>24</v>
      </c>
      <c r="M175" s="42">
        <f t="shared" si="6"/>
        <v>3058.9</v>
      </c>
      <c r="N175" s="42">
        <f t="shared" si="7"/>
        <v>275.30099999999999</v>
      </c>
      <c r="O175" s="42">
        <f t="shared" si="8"/>
        <v>10</v>
      </c>
      <c r="P175" s="43" t="str">
        <f>VLOOKUP(J175,Trübheitsgrad!$B$4:$C$8,2)</f>
        <v>B</v>
      </c>
      <c r="Q175" s="37" t="str">
        <f>VLOOKUP(Händler_Namen,HändlerAdressen,4,0)</f>
        <v>München</v>
      </c>
    </row>
    <row r="176" spans="1:17" x14ac:dyDescent="0.25">
      <c r="A176" s="37" t="s">
        <v>12</v>
      </c>
      <c r="B176" s="37" t="s">
        <v>20</v>
      </c>
      <c r="C176" s="37" t="s">
        <v>17</v>
      </c>
      <c r="D176" s="37" t="str">
        <f>VLOOKUP(MitarbeitNamen,MitarbeiterDaten,7,0)</f>
        <v>Löw</v>
      </c>
      <c r="E176" s="37" t="s">
        <v>18</v>
      </c>
      <c r="F176" s="38">
        <v>245</v>
      </c>
      <c r="G176" s="39">
        <v>53.65</v>
      </c>
      <c r="H176" s="40"/>
      <c r="I176" s="40" t="s">
        <v>21</v>
      </c>
      <c r="J176" s="40">
        <v>0.41</v>
      </c>
      <c r="K176" s="41">
        <v>1</v>
      </c>
      <c r="L176" s="37" t="s">
        <v>24</v>
      </c>
      <c r="M176" s="42">
        <f t="shared" si="6"/>
        <v>13144.25</v>
      </c>
      <c r="N176" s="42">
        <f t="shared" si="7"/>
        <v>1182.9824999999998</v>
      </c>
      <c r="O176" s="42">
        <f t="shared" si="8"/>
        <v>25</v>
      </c>
      <c r="P176" s="43" t="str">
        <f>VLOOKUP(J176,Trübheitsgrad!$B$4:$C$8,2)</f>
        <v>B</v>
      </c>
      <c r="Q176" s="37" t="str">
        <f>VLOOKUP(Händler_Namen,HändlerAdressen,4,0)</f>
        <v>München</v>
      </c>
    </row>
    <row r="177" spans="1:17" x14ac:dyDescent="0.25">
      <c r="A177" s="37" t="s">
        <v>12</v>
      </c>
      <c r="B177" s="37" t="s">
        <v>20</v>
      </c>
      <c r="C177" s="37" t="s">
        <v>85</v>
      </c>
      <c r="D177" s="37" t="str">
        <f>VLOOKUP(MitarbeitNamen,MitarbeiterDaten,7,0)</f>
        <v>Löw</v>
      </c>
      <c r="E177" s="37" t="s">
        <v>18</v>
      </c>
      <c r="F177" s="38">
        <v>1537</v>
      </c>
      <c r="G177" s="39">
        <v>50.89</v>
      </c>
      <c r="H177" s="40" t="s">
        <v>21</v>
      </c>
      <c r="I177" s="40" t="s">
        <v>21</v>
      </c>
      <c r="J177" s="40">
        <v>0.34</v>
      </c>
      <c r="K177" s="41">
        <v>3</v>
      </c>
      <c r="L177" s="37" t="s">
        <v>15</v>
      </c>
      <c r="M177" s="42">
        <f t="shared" si="6"/>
        <v>78217.930000000008</v>
      </c>
      <c r="N177" s="42">
        <f t="shared" si="7"/>
        <v>7039.6137000000008</v>
      </c>
      <c r="O177" s="42">
        <f t="shared" si="8"/>
        <v>25</v>
      </c>
      <c r="P177" s="43" t="str">
        <f>VLOOKUP(J177,Trübheitsgrad!$B$4:$C$8,2)</f>
        <v>B</v>
      </c>
      <c r="Q177" s="37" t="str">
        <f>VLOOKUP(Händler_Namen,HändlerAdressen,4,0)</f>
        <v>Köln</v>
      </c>
    </row>
    <row r="178" spans="1:17" x14ac:dyDescent="0.25">
      <c r="A178" s="37" t="s">
        <v>12</v>
      </c>
      <c r="B178" s="37" t="s">
        <v>16</v>
      </c>
      <c r="C178" s="37" t="s">
        <v>23</v>
      </c>
      <c r="D178" s="37" t="str">
        <f>VLOOKUP(MitarbeitNamen,MitarbeiterDaten,7,0)</f>
        <v>Müller</v>
      </c>
      <c r="E178" s="37" t="s">
        <v>14</v>
      </c>
      <c r="F178" s="38">
        <v>8524</v>
      </c>
      <c r="G178" s="39">
        <v>0.75</v>
      </c>
      <c r="H178" s="40"/>
      <c r="I178" s="40"/>
      <c r="J178" s="40">
        <v>0.44</v>
      </c>
      <c r="K178" s="41">
        <v>2</v>
      </c>
      <c r="L178" s="37" t="s">
        <v>19</v>
      </c>
      <c r="M178" s="42">
        <f t="shared" si="6"/>
        <v>6393</v>
      </c>
      <c r="N178" s="42">
        <f t="shared" si="7"/>
        <v>575.37</v>
      </c>
      <c r="O178" s="42">
        <f t="shared" si="8"/>
        <v>10</v>
      </c>
      <c r="P178" s="43" t="str">
        <f>VLOOKUP(J178,Trübheitsgrad!$B$4:$C$8,2)</f>
        <v>B</v>
      </c>
      <c r="Q178" s="37" t="str">
        <f>VLOOKUP(Händler_Namen,HändlerAdressen,4,0)</f>
        <v>Düsseldorf</v>
      </c>
    </row>
    <row r="179" spans="1:17" x14ac:dyDescent="0.25">
      <c r="A179" s="37" t="s">
        <v>12</v>
      </c>
      <c r="B179" s="37" t="s">
        <v>0</v>
      </c>
      <c r="C179" s="37" t="s">
        <v>13</v>
      </c>
      <c r="D179" s="37" t="str">
        <f>VLOOKUP(MitarbeitNamen,MitarbeiterDaten,7,0)</f>
        <v>Klose</v>
      </c>
      <c r="E179" s="37" t="s">
        <v>18</v>
      </c>
      <c r="F179" s="38">
        <v>24</v>
      </c>
      <c r="G179" s="39">
        <v>54.28</v>
      </c>
      <c r="H179" s="40" t="s">
        <v>21</v>
      </c>
      <c r="I179" s="40"/>
      <c r="J179" s="40">
        <v>0.66</v>
      </c>
      <c r="K179" s="41">
        <v>4</v>
      </c>
      <c r="L179" s="37" t="s">
        <v>22</v>
      </c>
      <c r="M179" s="42">
        <f t="shared" si="6"/>
        <v>1302.72</v>
      </c>
      <c r="N179" s="42">
        <f t="shared" si="7"/>
        <v>117.2448</v>
      </c>
      <c r="O179" s="42">
        <f t="shared" si="8"/>
        <v>10</v>
      </c>
      <c r="P179" s="43" t="str">
        <f>VLOOKUP(J179,Trübheitsgrad!$B$4:$C$8,2)</f>
        <v>D</v>
      </c>
      <c r="Q179" s="37" t="str">
        <f>VLOOKUP(Händler_Namen,HändlerAdressen,4,0)</f>
        <v>Köln</v>
      </c>
    </row>
    <row r="180" spans="1:17" x14ac:dyDescent="0.25">
      <c r="A180" s="37" t="s">
        <v>12</v>
      </c>
      <c r="B180" s="37" t="s">
        <v>20</v>
      </c>
      <c r="C180" s="37" t="s">
        <v>17</v>
      </c>
      <c r="D180" s="37" t="str">
        <f>VLOOKUP(MitarbeitNamen,MitarbeiterDaten,7,0)</f>
        <v>Löw</v>
      </c>
      <c r="E180" s="37" t="s">
        <v>18</v>
      </c>
      <c r="F180" s="38">
        <v>4108</v>
      </c>
      <c r="G180" s="39">
        <v>48.31</v>
      </c>
      <c r="H180" s="40" t="s">
        <v>21</v>
      </c>
      <c r="I180" s="40" t="s">
        <v>21</v>
      </c>
      <c r="J180" s="40">
        <v>0.85</v>
      </c>
      <c r="K180" s="41">
        <v>2</v>
      </c>
      <c r="L180" s="37" t="s">
        <v>24</v>
      </c>
      <c r="M180" s="42">
        <f t="shared" si="6"/>
        <v>198457.48</v>
      </c>
      <c r="N180" s="42">
        <f t="shared" si="7"/>
        <v>17861.173200000001</v>
      </c>
      <c r="O180" s="42">
        <f t="shared" si="8"/>
        <v>25</v>
      </c>
      <c r="P180" s="43" t="str">
        <f>VLOOKUP(J180,Trübheitsgrad!$B$4:$C$8,2)</f>
        <v>D</v>
      </c>
      <c r="Q180" s="37" t="str">
        <f>VLOOKUP(Händler_Namen,HändlerAdressen,4,0)</f>
        <v>München</v>
      </c>
    </row>
    <row r="181" spans="1:17" x14ac:dyDescent="0.25">
      <c r="A181" s="37" t="s">
        <v>12</v>
      </c>
      <c r="B181" s="37" t="s">
        <v>0</v>
      </c>
      <c r="C181" s="37" t="s">
        <v>85</v>
      </c>
      <c r="D181" s="37" t="str">
        <f>VLOOKUP(MitarbeitNamen,MitarbeiterDaten,7,0)</f>
        <v>Löw</v>
      </c>
      <c r="E181" s="37" t="s">
        <v>18</v>
      </c>
      <c r="F181" s="38">
        <v>345</v>
      </c>
      <c r="G181" s="39">
        <v>50.43</v>
      </c>
      <c r="H181" s="40" t="s">
        <v>21</v>
      </c>
      <c r="I181" s="40" t="s">
        <v>21</v>
      </c>
      <c r="J181" s="40">
        <v>0.47</v>
      </c>
      <c r="K181" s="41">
        <v>1</v>
      </c>
      <c r="L181" s="37" t="s">
        <v>15</v>
      </c>
      <c r="M181" s="42">
        <f t="shared" si="6"/>
        <v>17398.349999999999</v>
      </c>
      <c r="N181" s="42">
        <f t="shared" si="7"/>
        <v>1565.8514999999998</v>
      </c>
      <c r="O181" s="42">
        <f t="shared" si="8"/>
        <v>25</v>
      </c>
      <c r="P181" s="43" t="str">
        <f>VLOOKUP(J181,Trübheitsgrad!$B$4:$C$8,2)</f>
        <v>C</v>
      </c>
      <c r="Q181" s="37" t="str">
        <f>VLOOKUP(Händler_Namen,HändlerAdressen,4,0)</f>
        <v>Köln</v>
      </c>
    </row>
    <row r="182" spans="1:17" x14ac:dyDescent="0.25">
      <c r="A182" s="37" t="s">
        <v>12</v>
      </c>
      <c r="B182" s="37" t="s">
        <v>25</v>
      </c>
      <c r="C182" s="37" t="s">
        <v>23</v>
      </c>
      <c r="D182" s="37" t="str">
        <f>VLOOKUP(MitarbeitNamen,MitarbeiterDaten,7,0)</f>
        <v>Müller</v>
      </c>
      <c r="E182" s="37" t="s">
        <v>18</v>
      </c>
      <c r="F182" s="38">
        <v>2074</v>
      </c>
      <c r="G182" s="39">
        <v>45.81</v>
      </c>
      <c r="H182" s="40" t="s">
        <v>21</v>
      </c>
      <c r="I182" s="40" t="s">
        <v>21</v>
      </c>
      <c r="J182" s="40">
        <v>0.03</v>
      </c>
      <c r="K182" s="41">
        <v>4</v>
      </c>
      <c r="L182" s="37" t="s">
        <v>15</v>
      </c>
      <c r="M182" s="42">
        <f t="shared" si="6"/>
        <v>95009.94</v>
      </c>
      <c r="N182" s="42">
        <f t="shared" si="7"/>
        <v>8550.8945999999996</v>
      </c>
      <c r="O182" s="42">
        <f t="shared" si="8"/>
        <v>25</v>
      </c>
      <c r="P182" s="43" t="str">
        <f>VLOOKUP(J182,Trübheitsgrad!$B$4:$C$8,2)</f>
        <v>A</v>
      </c>
      <c r="Q182" s="37" t="str">
        <f>VLOOKUP(Händler_Namen,HändlerAdressen,4,0)</f>
        <v>Köln</v>
      </c>
    </row>
    <row r="183" spans="1:17" x14ac:dyDescent="0.25">
      <c r="A183" s="37" t="s">
        <v>12</v>
      </c>
      <c r="B183" s="37" t="s">
        <v>20</v>
      </c>
      <c r="C183" s="37" t="s">
        <v>13</v>
      </c>
      <c r="D183" s="37" t="str">
        <f>VLOOKUP(MitarbeitNamen,MitarbeiterDaten,7,0)</f>
        <v>Klose</v>
      </c>
      <c r="E183" s="37" t="s">
        <v>18</v>
      </c>
      <c r="F183" s="38">
        <v>5055</v>
      </c>
      <c r="G183" s="39">
        <v>51.34</v>
      </c>
      <c r="H183" s="40"/>
      <c r="I183" s="40" t="s">
        <v>21</v>
      </c>
      <c r="J183" s="40">
        <v>0.24</v>
      </c>
      <c r="K183" s="41">
        <v>5</v>
      </c>
      <c r="L183" s="37" t="s">
        <v>19</v>
      </c>
      <c r="M183" s="42">
        <f t="shared" si="6"/>
        <v>259523.7</v>
      </c>
      <c r="N183" s="42">
        <f t="shared" si="7"/>
        <v>23357.133000000002</v>
      </c>
      <c r="O183" s="42">
        <f t="shared" si="8"/>
        <v>25</v>
      </c>
      <c r="P183" s="43" t="str">
        <f>VLOOKUP(J183,Trübheitsgrad!$B$4:$C$8,2)</f>
        <v>A</v>
      </c>
      <c r="Q183" s="37" t="str">
        <f>VLOOKUP(Händler_Namen,HändlerAdressen,4,0)</f>
        <v>Düsseldorf</v>
      </c>
    </row>
    <row r="184" spans="1:17" x14ac:dyDescent="0.25">
      <c r="A184" s="37" t="s">
        <v>12</v>
      </c>
      <c r="B184" s="37" t="s">
        <v>16</v>
      </c>
      <c r="C184" s="37" t="s">
        <v>26</v>
      </c>
      <c r="D184" s="37" t="e">
        <f>VLOOKUP(MitarbeitNamen,MitarbeiterDaten,7,0)</f>
        <v>#N/A</v>
      </c>
      <c r="E184" s="37" t="s">
        <v>14</v>
      </c>
      <c r="F184" s="38">
        <v>5065</v>
      </c>
      <c r="G184" s="39">
        <v>0.41</v>
      </c>
      <c r="H184" s="40" t="s">
        <v>21</v>
      </c>
      <c r="I184" s="40"/>
      <c r="J184" s="40">
        <v>0.37</v>
      </c>
      <c r="K184" s="41">
        <v>4</v>
      </c>
      <c r="L184" s="37" t="s">
        <v>19</v>
      </c>
      <c r="M184" s="42">
        <f t="shared" si="6"/>
        <v>2076.65</v>
      </c>
      <c r="N184" s="42">
        <f t="shared" si="7"/>
        <v>186.89850000000001</v>
      </c>
      <c r="O184" s="42">
        <f t="shared" si="8"/>
        <v>10</v>
      </c>
      <c r="P184" s="43" t="str">
        <f>VLOOKUP(J184,Trübheitsgrad!$B$4:$C$8,2)</f>
        <v>B</v>
      </c>
      <c r="Q184" s="37" t="str">
        <f>VLOOKUP(Händler_Namen,HändlerAdressen,4,0)</f>
        <v>Düsseldorf</v>
      </c>
    </row>
    <row r="185" spans="1:17" x14ac:dyDescent="0.25">
      <c r="A185" s="37" t="s">
        <v>12</v>
      </c>
      <c r="B185" s="37" t="s">
        <v>20</v>
      </c>
      <c r="C185" s="37" t="s">
        <v>85</v>
      </c>
      <c r="D185" s="37" t="str">
        <f>VLOOKUP(MitarbeitNamen,MitarbeiterDaten,7,0)</f>
        <v>Löw</v>
      </c>
      <c r="E185" s="37" t="s">
        <v>14</v>
      </c>
      <c r="F185" s="38">
        <v>5155</v>
      </c>
      <c r="G185" s="39">
        <v>0.96</v>
      </c>
      <c r="H185" s="40"/>
      <c r="I185" s="40"/>
      <c r="J185" s="40">
        <v>0.39</v>
      </c>
      <c r="K185" s="41">
        <v>3</v>
      </c>
      <c r="L185" s="37" t="s">
        <v>22</v>
      </c>
      <c r="M185" s="42">
        <f t="shared" si="6"/>
        <v>4948.8</v>
      </c>
      <c r="N185" s="42">
        <f t="shared" si="7"/>
        <v>445.392</v>
      </c>
      <c r="O185" s="42">
        <f t="shared" si="8"/>
        <v>10</v>
      </c>
      <c r="P185" s="43" t="str">
        <f>VLOOKUP(J185,Trübheitsgrad!$B$4:$C$8,2)</f>
        <v>B</v>
      </c>
      <c r="Q185" s="37" t="str">
        <f>VLOOKUP(Händler_Namen,HändlerAdressen,4,0)</f>
        <v>Köln</v>
      </c>
    </row>
    <row r="186" spans="1:17" x14ac:dyDescent="0.25">
      <c r="A186" s="37" t="s">
        <v>12</v>
      </c>
      <c r="B186" s="37" t="s">
        <v>20</v>
      </c>
      <c r="C186" s="37" t="s">
        <v>26</v>
      </c>
      <c r="D186" s="37" t="e">
        <f>VLOOKUP(MitarbeitNamen,MitarbeiterDaten,7,0)</f>
        <v>#N/A</v>
      </c>
      <c r="E186" s="37" t="s">
        <v>14</v>
      </c>
      <c r="F186" s="38">
        <v>8180</v>
      </c>
      <c r="G186" s="39">
        <v>0.11</v>
      </c>
      <c r="H186" s="40" t="s">
        <v>21</v>
      </c>
      <c r="I186" s="40"/>
      <c r="J186" s="40">
        <v>0.99</v>
      </c>
      <c r="K186" s="41">
        <v>2</v>
      </c>
      <c r="L186" s="37" t="s">
        <v>15</v>
      </c>
      <c r="M186" s="42">
        <f t="shared" si="6"/>
        <v>899.8</v>
      </c>
      <c r="N186" s="42">
        <f t="shared" si="7"/>
        <v>53.987999999999992</v>
      </c>
      <c r="O186" s="42">
        <f t="shared" si="8"/>
        <v>10</v>
      </c>
      <c r="P186" s="43" t="str">
        <f>VLOOKUP(J186,Trübheitsgrad!$B$4:$C$8,2)</f>
        <v>E</v>
      </c>
      <c r="Q186" s="37" t="str">
        <f>VLOOKUP(Händler_Namen,HändlerAdressen,4,0)</f>
        <v>Köln</v>
      </c>
    </row>
    <row r="187" spans="1:17" x14ac:dyDescent="0.25">
      <c r="A187" s="37" t="s">
        <v>12</v>
      </c>
      <c r="B187" s="37" t="s">
        <v>16</v>
      </c>
      <c r="C187" s="37" t="s">
        <v>13</v>
      </c>
      <c r="D187" s="37" t="str">
        <f>VLOOKUP(MitarbeitNamen,MitarbeiterDaten,7,0)</f>
        <v>Klose</v>
      </c>
      <c r="E187" s="37" t="s">
        <v>14</v>
      </c>
      <c r="F187" s="38">
        <v>4089</v>
      </c>
      <c r="G187" s="39">
        <v>0.92</v>
      </c>
      <c r="H187" s="40"/>
      <c r="I187" s="40"/>
      <c r="J187" s="40">
        <v>0.43</v>
      </c>
      <c r="K187" s="41">
        <v>4</v>
      </c>
      <c r="L187" s="37" t="s">
        <v>22</v>
      </c>
      <c r="M187" s="42">
        <f t="shared" si="6"/>
        <v>3761.88</v>
      </c>
      <c r="N187" s="42">
        <f t="shared" si="7"/>
        <v>338.56920000000002</v>
      </c>
      <c r="O187" s="42">
        <f t="shared" si="8"/>
        <v>10</v>
      </c>
      <c r="P187" s="43" t="str">
        <f>VLOOKUP(J187,Trübheitsgrad!$B$4:$C$8,2)</f>
        <v>B</v>
      </c>
      <c r="Q187" s="37" t="str">
        <f>VLOOKUP(Händler_Namen,HändlerAdressen,4,0)</f>
        <v>Köln</v>
      </c>
    </row>
    <row r="188" spans="1:17" x14ac:dyDescent="0.25">
      <c r="A188" s="37" t="s">
        <v>12</v>
      </c>
      <c r="B188" s="37" t="s">
        <v>0</v>
      </c>
      <c r="C188" s="37" t="s">
        <v>17</v>
      </c>
      <c r="D188" s="37" t="str">
        <f>VLOOKUP(MitarbeitNamen,MitarbeiterDaten,7,0)</f>
        <v>Löw</v>
      </c>
      <c r="E188" s="37" t="s">
        <v>18</v>
      </c>
      <c r="F188" s="38">
        <v>9087</v>
      </c>
      <c r="G188" s="39">
        <v>51.2</v>
      </c>
      <c r="H188" s="40"/>
      <c r="I188" s="40"/>
      <c r="J188" s="40">
        <v>0.84</v>
      </c>
      <c r="K188" s="41">
        <v>3</v>
      </c>
      <c r="L188" s="37" t="s">
        <v>15</v>
      </c>
      <c r="M188" s="42">
        <f t="shared" si="6"/>
        <v>465254.40000000002</v>
      </c>
      <c r="N188" s="42">
        <f t="shared" si="7"/>
        <v>41872.896000000001</v>
      </c>
      <c r="O188" s="42">
        <f t="shared" si="8"/>
        <v>10</v>
      </c>
      <c r="P188" s="43" t="str">
        <f>VLOOKUP(J188,Trübheitsgrad!$B$4:$C$8,2)</f>
        <v>D</v>
      </c>
      <c r="Q188" s="37" t="str">
        <f>VLOOKUP(Händler_Namen,HändlerAdressen,4,0)</f>
        <v>Köln</v>
      </c>
    </row>
    <row r="189" spans="1:17" x14ac:dyDescent="0.25">
      <c r="A189" s="37" t="s">
        <v>12</v>
      </c>
      <c r="B189" s="37" t="s">
        <v>16</v>
      </c>
      <c r="C189" s="37" t="s">
        <v>85</v>
      </c>
      <c r="D189" s="37" t="str">
        <f>VLOOKUP(MitarbeitNamen,MitarbeiterDaten,7,0)</f>
        <v>Löw</v>
      </c>
      <c r="E189" s="37" t="s">
        <v>14</v>
      </c>
      <c r="F189" s="38">
        <v>2029</v>
      </c>
      <c r="G189" s="39">
        <v>0.35</v>
      </c>
      <c r="H189" s="40" t="s">
        <v>21</v>
      </c>
      <c r="I189" s="40"/>
      <c r="J189" s="40">
        <v>0.15</v>
      </c>
      <c r="K189" s="41">
        <v>1</v>
      </c>
      <c r="L189" s="37" t="s">
        <v>19</v>
      </c>
      <c r="M189" s="42">
        <f t="shared" si="6"/>
        <v>710.15</v>
      </c>
      <c r="N189" s="42">
        <f t="shared" si="7"/>
        <v>42.608999999999995</v>
      </c>
      <c r="O189" s="42">
        <f t="shared" si="8"/>
        <v>10</v>
      </c>
      <c r="P189" s="43" t="str">
        <f>VLOOKUP(J189,Trübheitsgrad!$B$4:$C$8,2)</f>
        <v>A</v>
      </c>
      <c r="Q189" s="37" t="str">
        <f>VLOOKUP(Händler_Namen,HändlerAdressen,4,0)</f>
        <v>Düsseldorf</v>
      </c>
    </row>
    <row r="190" spans="1:17" x14ac:dyDescent="0.25">
      <c r="A190" s="37" t="s">
        <v>12</v>
      </c>
      <c r="B190" s="37" t="s">
        <v>25</v>
      </c>
      <c r="C190" s="37" t="s">
        <v>23</v>
      </c>
      <c r="D190" s="37" t="str">
        <f>VLOOKUP(MitarbeitNamen,MitarbeiterDaten,7,0)</f>
        <v>Müller</v>
      </c>
      <c r="E190" s="37" t="s">
        <v>18</v>
      </c>
      <c r="F190" s="38">
        <v>344</v>
      </c>
      <c r="G190" s="39">
        <v>46.49</v>
      </c>
      <c r="H190" s="40" t="s">
        <v>21</v>
      </c>
      <c r="I190" s="40"/>
      <c r="J190" s="40">
        <v>0.49</v>
      </c>
      <c r="K190" s="41">
        <v>3</v>
      </c>
      <c r="L190" s="37" t="s">
        <v>22</v>
      </c>
      <c r="M190" s="42">
        <f t="shared" si="6"/>
        <v>15992.560000000001</v>
      </c>
      <c r="N190" s="42">
        <f t="shared" si="7"/>
        <v>1439.3304000000001</v>
      </c>
      <c r="O190" s="42">
        <f t="shared" si="8"/>
        <v>10</v>
      </c>
      <c r="P190" s="43" t="str">
        <f>VLOOKUP(J190,Trübheitsgrad!$B$4:$C$8,2)</f>
        <v>C</v>
      </c>
      <c r="Q190" s="37" t="str">
        <f>VLOOKUP(Händler_Namen,HändlerAdressen,4,0)</f>
        <v>Köln</v>
      </c>
    </row>
    <row r="191" spans="1:17" x14ac:dyDescent="0.25">
      <c r="A191" s="37" t="s">
        <v>12</v>
      </c>
      <c r="B191" s="37" t="s">
        <v>20</v>
      </c>
      <c r="C191" s="37" t="s">
        <v>13</v>
      </c>
      <c r="D191" s="37" t="str">
        <f>VLOOKUP(MitarbeitNamen,MitarbeiterDaten,7,0)</f>
        <v>Klose</v>
      </c>
      <c r="E191" s="37" t="s">
        <v>14</v>
      </c>
      <c r="F191" s="38">
        <v>5898</v>
      </c>
      <c r="G191" s="39">
        <v>0.48</v>
      </c>
      <c r="H191" s="40" t="s">
        <v>21</v>
      </c>
      <c r="I191" s="40"/>
      <c r="J191" s="40">
        <v>0.81</v>
      </c>
      <c r="K191" s="41">
        <v>2</v>
      </c>
      <c r="L191" s="37" t="s">
        <v>15</v>
      </c>
      <c r="M191" s="42">
        <f t="shared" si="6"/>
        <v>2831.04</v>
      </c>
      <c r="N191" s="42">
        <f t="shared" si="7"/>
        <v>254.7936</v>
      </c>
      <c r="O191" s="42">
        <f t="shared" si="8"/>
        <v>10</v>
      </c>
      <c r="P191" s="43" t="str">
        <f>VLOOKUP(J191,Trübheitsgrad!$B$4:$C$8,2)</f>
        <v>D</v>
      </c>
      <c r="Q191" s="37" t="str">
        <f>VLOOKUP(Händler_Namen,HändlerAdressen,4,0)</f>
        <v>Köln</v>
      </c>
    </row>
    <row r="192" spans="1:17" x14ac:dyDescent="0.25">
      <c r="A192" s="37" t="s">
        <v>12</v>
      </c>
      <c r="B192" s="37" t="s">
        <v>0</v>
      </c>
      <c r="C192" s="37" t="s">
        <v>17</v>
      </c>
      <c r="D192" s="37" t="str">
        <f>VLOOKUP(MitarbeitNamen,MitarbeiterDaten,7,0)</f>
        <v>Löw</v>
      </c>
      <c r="E192" s="37" t="s">
        <v>14</v>
      </c>
      <c r="F192" s="38">
        <v>343</v>
      </c>
      <c r="G192" s="39">
        <v>0.22</v>
      </c>
      <c r="H192" s="40" t="s">
        <v>21</v>
      </c>
      <c r="I192" s="40"/>
      <c r="J192" s="40">
        <v>0.32</v>
      </c>
      <c r="K192" s="41">
        <v>4</v>
      </c>
      <c r="L192" s="37" t="s">
        <v>24</v>
      </c>
      <c r="M192" s="42">
        <f t="shared" si="6"/>
        <v>75.459999999999994</v>
      </c>
      <c r="N192" s="42">
        <f t="shared" si="7"/>
        <v>4.5275999999999996</v>
      </c>
      <c r="O192" s="42">
        <f t="shared" si="8"/>
        <v>10</v>
      </c>
      <c r="P192" s="43" t="str">
        <f>VLOOKUP(J192,Trübheitsgrad!$B$4:$C$8,2)</f>
        <v>A</v>
      </c>
      <c r="Q192" s="37" t="str">
        <f>VLOOKUP(Händler_Namen,HändlerAdressen,4,0)</f>
        <v>München</v>
      </c>
    </row>
    <row r="193" spans="1:17" x14ac:dyDescent="0.25">
      <c r="A193" s="37" t="s">
        <v>12</v>
      </c>
      <c r="B193" s="37" t="s">
        <v>20</v>
      </c>
      <c r="C193" s="37" t="s">
        <v>85</v>
      </c>
      <c r="D193" s="37" t="str">
        <f>VLOOKUP(MitarbeitNamen,MitarbeiterDaten,7,0)</f>
        <v>Löw</v>
      </c>
      <c r="E193" s="37" t="s">
        <v>14</v>
      </c>
      <c r="F193" s="38">
        <v>344</v>
      </c>
      <c r="G193" s="39">
        <v>0.99</v>
      </c>
      <c r="H193" s="40"/>
      <c r="I193" s="40"/>
      <c r="J193" s="40">
        <v>7.0000000000000007E-2</v>
      </c>
      <c r="K193" s="41">
        <v>2</v>
      </c>
      <c r="L193" s="37" t="s">
        <v>24</v>
      </c>
      <c r="M193" s="42">
        <f t="shared" si="6"/>
        <v>340.56</v>
      </c>
      <c r="N193" s="42">
        <f t="shared" si="7"/>
        <v>20.433599999999998</v>
      </c>
      <c r="O193" s="42">
        <f t="shared" si="8"/>
        <v>10</v>
      </c>
      <c r="P193" s="43" t="str">
        <f>VLOOKUP(J193,Trübheitsgrad!$B$4:$C$8,2)</f>
        <v>A</v>
      </c>
      <c r="Q193" s="37" t="str">
        <f>VLOOKUP(Händler_Namen,HändlerAdressen,4,0)</f>
        <v>München</v>
      </c>
    </row>
    <row r="194" spans="1:17" x14ac:dyDescent="0.25">
      <c r="A194" s="37" t="s">
        <v>12</v>
      </c>
      <c r="B194" s="37" t="s">
        <v>20</v>
      </c>
      <c r="C194" s="37" t="s">
        <v>26</v>
      </c>
      <c r="D194" s="37" t="e">
        <f>VLOOKUP(MitarbeitNamen,MitarbeiterDaten,7,0)</f>
        <v>#N/A</v>
      </c>
      <c r="E194" s="37" t="s">
        <v>18</v>
      </c>
      <c r="F194" s="38">
        <v>459</v>
      </c>
      <c r="G194" s="39">
        <v>46.3</v>
      </c>
      <c r="H194" s="40" t="s">
        <v>21</v>
      </c>
      <c r="I194" s="40"/>
      <c r="J194" s="40">
        <v>0.91</v>
      </c>
      <c r="K194" s="41">
        <v>1</v>
      </c>
      <c r="L194" s="37" t="s">
        <v>22</v>
      </c>
      <c r="M194" s="42">
        <f t="shared" si="6"/>
        <v>21251.699999999997</v>
      </c>
      <c r="N194" s="42">
        <f t="shared" si="7"/>
        <v>1912.6529999999996</v>
      </c>
      <c r="O194" s="42">
        <f t="shared" si="8"/>
        <v>10</v>
      </c>
      <c r="P194" s="43" t="str">
        <f>VLOOKUP(J194,Trübheitsgrad!$B$4:$C$8,2)</f>
        <v>E</v>
      </c>
      <c r="Q194" s="37" t="str">
        <f>VLOOKUP(Händler_Namen,HändlerAdressen,4,0)</f>
        <v>Köln</v>
      </c>
    </row>
    <row r="195" spans="1:17" x14ac:dyDescent="0.25">
      <c r="A195" s="37" t="s">
        <v>12</v>
      </c>
      <c r="B195" s="37" t="s">
        <v>25</v>
      </c>
      <c r="C195" s="37" t="s">
        <v>13</v>
      </c>
      <c r="D195" s="37" t="str">
        <f>VLOOKUP(MitarbeitNamen,MitarbeiterDaten,7,0)</f>
        <v>Klose</v>
      </c>
      <c r="E195" s="37" t="s">
        <v>14</v>
      </c>
      <c r="F195" s="38">
        <v>4537</v>
      </c>
      <c r="G195" s="39">
        <v>0.03</v>
      </c>
      <c r="H195" s="40" t="s">
        <v>21</v>
      </c>
      <c r="I195" s="40"/>
      <c r="J195" s="40">
        <v>0.28999999999999998</v>
      </c>
      <c r="K195" s="41">
        <v>4</v>
      </c>
      <c r="L195" s="37" t="s">
        <v>15</v>
      </c>
      <c r="M195" s="42">
        <f t="shared" si="6"/>
        <v>136.10999999999999</v>
      </c>
      <c r="N195" s="42">
        <f t="shared" si="7"/>
        <v>8.166599999999999</v>
      </c>
      <c r="O195" s="42">
        <f t="shared" si="8"/>
        <v>10</v>
      </c>
      <c r="P195" s="43" t="str">
        <f>VLOOKUP(J195,Trübheitsgrad!$B$4:$C$8,2)</f>
        <v>A</v>
      </c>
      <c r="Q195" s="37" t="str">
        <f>VLOOKUP(Händler_Namen,HändlerAdressen,4,0)</f>
        <v>Köln</v>
      </c>
    </row>
    <row r="196" spans="1:17" x14ac:dyDescent="0.25">
      <c r="A196" s="37" t="s">
        <v>12</v>
      </c>
      <c r="B196" s="37" t="s">
        <v>16</v>
      </c>
      <c r="C196" s="37" t="s">
        <v>17</v>
      </c>
      <c r="D196" s="37" t="str">
        <f>VLOOKUP(MitarbeitNamen,MitarbeiterDaten,7,0)</f>
        <v>Löw</v>
      </c>
      <c r="E196" s="37" t="s">
        <v>18</v>
      </c>
      <c r="F196" s="38">
        <v>543</v>
      </c>
      <c r="G196" s="39">
        <v>48.45</v>
      </c>
      <c r="H196" s="40" t="s">
        <v>21</v>
      </c>
      <c r="I196" s="40" t="s">
        <v>21</v>
      </c>
      <c r="J196" s="40">
        <v>0.91</v>
      </c>
      <c r="K196" s="41">
        <v>5</v>
      </c>
      <c r="L196" s="37" t="s">
        <v>15</v>
      </c>
      <c r="M196" s="42">
        <f t="shared" si="6"/>
        <v>26308.350000000002</v>
      </c>
      <c r="N196" s="42">
        <f t="shared" si="7"/>
        <v>2367.7515000000003</v>
      </c>
      <c r="O196" s="42">
        <f t="shared" si="8"/>
        <v>25</v>
      </c>
      <c r="P196" s="43" t="str">
        <f>VLOOKUP(J196,Trübheitsgrad!$B$4:$C$8,2)</f>
        <v>E</v>
      </c>
      <c r="Q196" s="37" t="str">
        <f>VLOOKUP(Händler_Namen,HändlerAdressen,4,0)</f>
        <v>Köln</v>
      </c>
    </row>
    <row r="197" spans="1:17" x14ac:dyDescent="0.25">
      <c r="A197" s="37" t="s">
        <v>12</v>
      </c>
      <c r="B197" s="37" t="s">
        <v>20</v>
      </c>
      <c r="C197" s="37" t="s">
        <v>85</v>
      </c>
      <c r="D197" s="37" t="str">
        <f>VLOOKUP(MitarbeitNamen,MitarbeiterDaten,7,0)</f>
        <v>Löw</v>
      </c>
      <c r="E197" s="37" t="s">
        <v>14</v>
      </c>
      <c r="F197" s="38">
        <v>4618</v>
      </c>
      <c r="G197" s="39">
        <v>0.55000000000000004</v>
      </c>
      <c r="H197" s="40"/>
      <c r="I197" s="40"/>
      <c r="J197" s="40">
        <v>0.41</v>
      </c>
      <c r="K197" s="41">
        <v>4</v>
      </c>
      <c r="L197" s="37" t="s">
        <v>19</v>
      </c>
      <c r="M197" s="42">
        <f t="shared" si="6"/>
        <v>2539.9</v>
      </c>
      <c r="N197" s="42">
        <f t="shared" si="7"/>
        <v>228.59100000000001</v>
      </c>
      <c r="O197" s="42">
        <f t="shared" si="8"/>
        <v>10</v>
      </c>
      <c r="P197" s="43" t="str">
        <f>VLOOKUP(J197,Trübheitsgrad!$B$4:$C$8,2)</f>
        <v>B</v>
      </c>
      <c r="Q197" s="37" t="str">
        <f>VLOOKUP(Händler_Namen,HändlerAdressen,4,0)</f>
        <v>Düsseldorf</v>
      </c>
    </row>
    <row r="198" spans="1:17" x14ac:dyDescent="0.25">
      <c r="A198" s="37" t="s">
        <v>12</v>
      </c>
      <c r="B198" s="37" t="s">
        <v>20</v>
      </c>
      <c r="C198" s="37" t="s">
        <v>23</v>
      </c>
      <c r="D198" s="37" t="str">
        <f>VLOOKUP(MitarbeitNamen,MitarbeiterDaten,7,0)</f>
        <v>Müller</v>
      </c>
      <c r="E198" s="37" t="s">
        <v>18</v>
      </c>
      <c r="F198" s="38">
        <v>543</v>
      </c>
      <c r="G198" s="39">
        <v>54.23</v>
      </c>
      <c r="H198" s="40" t="s">
        <v>21</v>
      </c>
      <c r="I198" s="40" t="s">
        <v>21</v>
      </c>
      <c r="J198" s="40">
        <v>0.75</v>
      </c>
      <c r="K198" s="41">
        <v>3</v>
      </c>
      <c r="L198" s="37" t="s">
        <v>19</v>
      </c>
      <c r="M198" s="42">
        <f t="shared" si="6"/>
        <v>29446.89</v>
      </c>
      <c r="N198" s="42">
        <f t="shared" si="7"/>
        <v>2650.2201</v>
      </c>
      <c r="O198" s="42">
        <f t="shared" si="8"/>
        <v>25</v>
      </c>
      <c r="P198" s="43" t="str">
        <f>VLOOKUP(J198,Trübheitsgrad!$B$4:$C$8,2)</f>
        <v>D</v>
      </c>
      <c r="Q198" s="37" t="str">
        <f>VLOOKUP(Händler_Namen,HändlerAdressen,4,0)</f>
        <v>Düsseldorf</v>
      </c>
    </row>
    <row r="199" spans="1:17" x14ac:dyDescent="0.25">
      <c r="A199" s="37" t="s">
        <v>12</v>
      </c>
      <c r="B199" s="37" t="s">
        <v>25</v>
      </c>
      <c r="C199" s="37" t="s">
        <v>13</v>
      </c>
      <c r="D199" s="37" t="str">
        <f>VLOOKUP(MitarbeitNamen,MitarbeiterDaten,7,0)</f>
        <v>Klose</v>
      </c>
      <c r="E199" s="37" t="s">
        <v>18</v>
      </c>
      <c r="F199" s="38">
        <v>543</v>
      </c>
      <c r="G199" s="39">
        <v>50.38</v>
      </c>
      <c r="H199" s="40" t="s">
        <v>21</v>
      </c>
      <c r="I199" s="40"/>
      <c r="J199" s="40">
        <v>0.43</v>
      </c>
      <c r="K199" s="41">
        <v>2</v>
      </c>
      <c r="L199" s="37" t="s">
        <v>24</v>
      </c>
      <c r="M199" s="42">
        <f t="shared" si="6"/>
        <v>27356.34</v>
      </c>
      <c r="N199" s="42">
        <f t="shared" si="7"/>
        <v>2462.0706</v>
      </c>
      <c r="O199" s="42">
        <f t="shared" si="8"/>
        <v>10</v>
      </c>
      <c r="P199" s="43" t="str">
        <f>VLOOKUP(J199,Trübheitsgrad!$B$4:$C$8,2)</f>
        <v>B</v>
      </c>
      <c r="Q199" s="37" t="str">
        <f>VLOOKUP(Händler_Namen,HändlerAdressen,4,0)</f>
        <v>München</v>
      </c>
    </row>
    <row r="200" spans="1:17" x14ac:dyDescent="0.25">
      <c r="A200" s="37" t="s">
        <v>12</v>
      </c>
      <c r="B200" s="37" t="s">
        <v>20</v>
      </c>
      <c r="C200" s="37" t="s">
        <v>17</v>
      </c>
      <c r="D200" s="37" t="str">
        <f>VLOOKUP(MitarbeitNamen,MitarbeiterDaten,7,0)</f>
        <v>Löw</v>
      </c>
      <c r="E200" s="37" t="s">
        <v>18</v>
      </c>
      <c r="F200" s="38">
        <v>5161</v>
      </c>
      <c r="G200" s="39">
        <v>49.06</v>
      </c>
      <c r="H200" s="40" t="s">
        <v>21</v>
      </c>
      <c r="I200" s="40"/>
      <c r="J200" s="40">
        <v>0.75</v>
      </c>
      <c r="K200" s="41">
        <v>4</v>
      </c>
      <c r="L200" s="37" t="s">
        <v>22</v>
      </c>
      <c r="M200" s="42">
        <f t="shared" ref="M200:M263" si="9">F200*G200</f>
        <v>253198.66</v>
      </c>
      <c r="N200" s="42">
        <f t="shared" ref="N200:N263" si="10">IF(M200&lt;1000,$H$2*M200,$H$1*M200)</f>
        <v>22787.879399999998</v>
      </c>
      <c r="O200" s="42">
        <f t="shared" ref="O200:O263" si="11">IF(I200="x",25,10)</f>
        <v>10</v>
      </c>
      <c r="P200" s="43" t="str">
        <f>VLOOKUP(J200,Trübheitsgrad!$B$4:$C$8,2)</f>
        <v>D</v>
      </c>
      <c r="Q200" s="37" t="str">
        <f>VLOOKUP(Händler_Namen,HändlerAdressen,4,0)</f>
        <v>Köln</v>
      </c>
    </row>
    <row r="201" spans="1:17" x14ac:dyDescent="0.25">
      <c r="A201" s="37" t="s">
        <v>12</v>
      </c>
      <c r="B201" s="37" t="s">
        <v>20</v>
      </c>
      <c r="C201" s="37" t="s">
        <v>26</v>
      </c>
      <c r="D201" s="37" t="e">
        <f>VLOOKUP(MitarbeitNamen,MitarbeiterDaten,7,0)</f>
        <v>#N/A</v>
      </c>
      <c r="E201" s="37" t="s">
        <v>18</v>
      </c>
      <c r="F201" s="38">
        <v>1585</v>
      </c>
      <c r="G201" s="39">
        <v>53.47</v>
      </c>
      <c r="H201" s="40" t="s">
        <v>21</v>
      </c>
      <c r="I201" s="40" t="s">
        <v>21</v>
      </c>
      <c r="J201" s="40">
        <v>0.36</v>
      </c>
      <c r="K201" s="41">
        <v>3</v>
      </c>
      <c r="L201" s="37" t="s">
        <v>22</v>
      </c>
      <c r="M201" s="42">
        <f t="shared" si="9"/>
        <v>84749.95</v>
      </c>
      <c r="N201" s="42">
        <f t="shared" si="10"/>
        <v>7627.4954999999991</v>
      </c>
      <c r="O201" s="42">
        <f t="shared" si="11"/>
        <v>25</v>
      </c>
      <c r="P201" s="43" t="str">
        <f>VLOOKUP(J201,Trübheitsgrad!$B$4:$C$8,2)</f>
        <v>B</v>
      </c>
      <c r="Q201" s="37" t="str">
        <f>VLOOKUP(Händler_Namen,HändlerAdressen,4,0)</f>
        <v>Köln</v>
      </c>
    </row>
    <row r="202" spans="1:17" x14ac:dyDescent="0.25">
      <c r="A202" s="37" t="s">
        <v>12</v>
      </c>
      <c r="B202" s="37" t="s">
        <v>16</v>
      </c>
      <c r="C202" s="37" t="s">
        <v>23</v>
      </c>
      <c r="D202" s="37" t="str">
        <f>VLOOKUP(MitarbeitNamen,MitarbeiterDaten,7,0)</f>
        <v>Müller</v>
      </c>
      <c r="E202" s="37" t="s">
        <v>14</v>
      </c>
      <c r="F202" s="38">
        <v>521</v>
      </c>
      <c r="G202" s="39">
        <v>0.83</v>
      </c>
      <c r="H202" s="40"/>
      <c r="I202" s="40"/>
      <c r="J202" s="40">
        <v>0.76</v>
      </c>
      <c r="K202" s="41">
        <v>3</v>
      </c>
      <c r="L202" s="37" t="s">
        <v>19</v>
      </c>
      <c r="M202" s="42">
        <f t="shared" si="9"/>
        <v>432.43</v>
      </c>
      <c r="N202" s="42">
        <f t="shared" si="10"/>
        <v>25.945799999999998</v>
      </c>
      <c r="O202" s="42">
        <f t="shared" si="11"/>
        <v>10</v>
      </c>
      <c r="P202" s="43" t="str">
        <f>VLOOKUP(J202,Trübheitsgrad!$B$4:$C$8,2)</f>
        <v>D</v>
      </c>
      <c r="Q202" s="37" t="str">
        <f>VLOOKUP(Händler_Namen,HändlerAdressen,4,0)</f>
        <v>Düsseldorf</v>
      </c>
    </row>
    <row r="203" spans="1:17" x14ac:dyDescent="0.25">
      <c r="A203" s="37" t="s">
        <v>12</v>
      </c>
      <c r="B203" s="37" t="s">
        <v>16</v>
      </c>
      <c r="C203" s="37" t="s">
        <v>13</v>
      </c>
      <c r="D203" s="37" t="str">
        <f>VLOOKUP(MitarbeitNamen,MitarbeiterDaten,7,0)</f>
        <v>Klose</v>
      </c>
      <c r="E203" s="37" t="s">
        <v>18</v>
      </c>
      <c r="F203" s="38">
        <v>1814</v>
      </c>
      <c r="G203" s="39">
        <v>51.72</v>
      </c>
      <c r="H203" s="40" t="s">
        <v>21</v>
      </c>
      <c r="I203" s="40"/>
      <c r="J203" s="40">
        <v>0.03</v>
      </c>
      <c r="K203" s="41">
        <v>2</v>
      </c>
      <c r="L203" s="37" t="s">
        <v>22</v>
      </c>
      <c r="M203" s="42">
        <f t="shared" si="9"/>
        <v>93820.08</v>
      </c>
      <c r="N203" s="42">
        <f t="shared" si="10"/>
        <v>8443.8071999999993</v>
      </c>
      <c r="O203" s="42">
        <f t="shared" si="11"/>
        <v>10</v>
      </c>
      <c r="P203" s="43" t="str">
        <f>VLOOKUP(J203,Trübheitsgrad!$B$4:$C$8,2)</f>
        <v>A</v>
      </c>
      <c r="Q203" s="37" t="str">
        <f>VLOOKUP(Händler_Namen,HändlerAdressen,4,0)</f>
        <v>Köln</v>
      </c>
    </row>
    <row r="204" spans="1:17" x14ac:dyDescent="0.25">
      <c r="A204" s="37" t="s">
        <v>27</v>
      </c>
      <c r="B204" s="37" t="s">
        <v>25</v>
      </c>
      <c r="C204" s="37" t="s">
        <v>17</v>
      </c>
      <c r="D204" s="37" t="str">
        <f>VLOOKUP(MitarbeitNamen,MitarbeiterDaten,7,0)</f>
        <v>Löw</v>
      </c>
      <c r="E204" s="37" t="s">
        <v>14</v>
      </c>
      <c r="F204" s="38">
        <v>9999</v>
      </c>
      <c r="G204" s="39">
        <v>0.72</v>
      </c>
      <c r="H204" s="40"/>
      <c r="I204" s="40"/>
      <c r="J204" s="40">
        <v>0.25</v>
      </c>
      <c r="K204" s="41">
        <v>3</v>
      </c>
      <c r="L204" s="37" t="s">
        <v>15</v>
      </c>
      <c r="M204" s="42">
        <f t="shared" si="9"/>
        <v>7199.28</v>
      </c>
      <c r="N204" s="42">
        <f t="shared" si="10"/>
        <v>647.93520000000001</v>
      </c>
      <c r="O204" s="42">
        <f t="shared" si="11"/>
        <v>10</v>
      </c>
      <c r="P204" s="43" t="str">
        <f>VLOOKUP(J204,Trübheitsgrad!$B$4:$C$8,2)</f>
        <v>A</v>
      </c>
      <c r="Q204" s="37" t="str">
        <f>VLOOKUP(Händler_Namen,HändlerAdressen,4,0)</f>
        <v>Köln</v>
      </c>
    </row>
    <row r="205" spans="1:17" x14ac:dyDescent="0.25">
      <c r="A205" s="37" t="s">
        <v>27</v>
      </c>
      <c r="B205" s="37" t="s">
        <v>25</v>
      </c>
      <c r="C205" s="37" t="s">
        <v>26</v>
      </c>
      <c r="D205" s="37" t="e">
        <f>VLOOKUP(MitarbeitNamen,MitarbeiterDaten,7,0)</f>
        <v>#N/A</v>
      </c>
      <c r="E205" s="37" t="s">
        <v>18</v>
      </c>
      <c r="F205" s="38">
        <v>2222</v>
      </c>
      <c r="G205" s="39">
        <v>54.97</v>
      </c>
      <c r="H205" s="40"/>
      <c r="I205" s="40" t="s">
        <v>21</v>
      </c>
      <c r="J205" s="40">
        <v>0.23</v>
      </c>
      <c r="K205" s="41">
        <v>1</v>
      </c>
      <c r="L205" s="37" t="s">
        <v>19</v>
      </c>
      <c r="M205" s="42">
        <f t="shared" si="9"/>
        <v>122143.34</v>
      </c>
      <c r="N205" s="42">
        <f t="shared" si="10"/>
        <v>10992.900599999999</v>
      </c>
      <c r="O205" s="42">
        <f t="shared" si="11"/>
        <v>25</v>
      </c>
      <c r="P205" s="43" t="str">
        <f>VLOOKUP(J205,Trübheitsgrad!$B$4:$C$8,2)</f>
        <v>A</v>
      </c>
      <c r="Q205" s="37" t="str">
        <f>VLOOKUP(Händler_Namen,HändlerAdressen,4,0)</f>
        <v>Düsseldorf</v>
      </c>
    </row>
    <row r="206" spans="1:17" x14ac:dyDescent="0.25">
      <c r="A206" s="37" t="s">
        <v>27</v>
      </c>
      <c r="B206" s="37" t="s">
        <v>16</v>
      </c>
      <c r="C206" s="37" t="s">
        <v>23</v>
      </c>
      <c r="D206" s="37" t="str">
        <f>VLOOKUP(MitarbeitNamen,MitarbeiterDaten,7,0)</f>
        <v>Müller</v>
      </c>
      <c r="E206" s="37" t="s">
        <v>18</v>
      </c>
      <c r="F206" s="38">
        <v>1111</v>
      </c>
      <c r="G206" s="39">
        <v>48.4</v>
      </c>
      <c r="H206" s="40" t="s">
        <v>21</v>
      </c>
      <c r="I206" s="40"/>
      <c r="J206" s="40">
        <v>0.36</v>
      </c>
      <c r="K206" s="41">
        <v>2</v>
      </c>
      <c r="L206" s="37" t="s">
        <v>19</v>
      </c>
      <c r="M206" s="42">
        <f t="shared" si="9"/>
        <v>53772.4</v>
      </c>
      <c r="N206" s="42">
        <f t="shared" si="10"/>
        <v>4839.5159999999996</v>
      </c>
      <c r="O206" s="42">
        <f t="shared" si="11"/>
        <v>10</v>
      </c>
      <c r="P206" s="43" t="str">
        <f>VLOOKUP(J206,Trübheitsgrad!$B$4:$C$8,2)</f>
        <v>B</v>
      </c>
      <c r="Q206" s="37" t="str">
        <f>VLOOKUP(Händler_Namen,HändlerAdressen,4,0)</f>
        <v>Düsseldorf</v>
      </c>
    </row>
    <row r="207" spans="1:17" x14ac:dyDescent="0.25">
      <c r="A207" s="37" t="s">
        <v>27</v>
      </c>
      <c r="B207" s="37" t="s">
        <v>20</v>
      </c>
      <c r="C207" s="37" t="s">
        <v>85</v>
      </c>
      <c r="D207" s="37" t="str">
        <f>VLOOKUP(MitarbeitNamen,MitarbeiterDaten,7,0)</f>
        <v>Löw</v>
      </c>
      <c r="E207" s="37" t="s">
        <v>14</v>
      </c>
      <c r="F207" s="38">
        <v>3845</v>
      </c>
      <c r="G207" s="39">
        <v>0.5</v>
      </c>
      <c r="H207" s="40" t="s">
        <v>21</v>
      </c>
      <c r="I207" s="40"/>
      <c r="J207" s="40">
        <v>0.95</v>
      </c>
      <c r="K207" s="41">
        <v>3</v>
      </c>
      <c r="L207" s="37" t="s">
        <v>19</v>
      </c>
      <c r="M207" s="42">
        <f t="shared" si="9"/>
        <v>1922.5</v>
      </c>
      <c r="N207" s="42">
        <f t="shared" si="10"/>
        <v>173.02500000000001</v>
      </c>
      <c r="O207" s="42">
        <f t="shared" si="11"/>
        <v>10</v>
      </c>
      <c r="P207" s="43" t="str">
        <f>VLOOKUP(J207,Trübheitsgrad!$B$4:$C$8,2)</f>
        <v>E</v>
      </c>
      <c r="Q207" s="37" t="str">
        <f>VLOOKUP(Händler_Namen,HändlerAdressen,4,0)</f>
        <v>Düsseldorf</v>
      </c>
    </row>
    <row r="208" spans="1:17" x14ac:dyDescent="0.25">
      <c r="A208" s="37" t="s">
        <v>27</v>
      </c>
      <c r="B208" s="37" t="s">
        <v>20</v>
      </c>
      <c r="C208" s="37" t="s">
        <v>23</v>
      </c>
      <c r="D208" s="37" t="str">
        <f>VLOOKUP(MitarbeitNamen,MitarbeiterDaten,7,0)</f>
        <v>Müller</v>
      </c>
      <c r="E208" s="37" t="s">
        <v>14</v>
      </c>
      <c r="F208" s="38">
        <v>1000</v>
      </c>
      <c r="G208" s="39">
        <v>0.53</v>
      </c>
      <c r="H208" s="40" t="s">
        <v>21</v>
      </c>
      <c r="I208" s="40"/>
      <c r="J208" s="40">
        <v>0.63</v>
      </c>
      <c r="K208" s="41">
        <v>2</v>
      </c>
      <c r="L208" s="37" t="s">
        <v>15</v>
      </c>
      <c r="M208" s="42">
        <f t="shared" si="9"/>
        <v>530</v>
      </c>
      <c r="N208" s="42">
        <f t="shared" si="10"/>
        <v>31.799999999999997</v>
      </c>
      <c r="O208" s="42">
        <f t="shared" si="11"/>
        <v>10</v>
      </c>
      <c r="P208" s="43" t="str">
        <f>VLOOKUP(J208,Trübheitsgrad!$B$4:$C$8,2)</f>
        <v>D</v>
      </c>
      <c r="Q208" s="37" t="str">
        <f>VLOOKUP(Händler_Namen,HändlerAdressen,4,0)</f>
        <v>Köln</v>
      </c>
    </row>
    <row r="209" spans="1:17" x14ac:dyDescent="0.25">
      <c r="A209" s="37" t="s">
        <v>27</v>
      </c>
      <c r="B209" s="37" t="s">
        <v>0</v>
      </c>
      <c r="C209" s="37" t="s">
        <v>23</v>
      </c>
      <c r="D209" s="37" t="str">
        <f>VLOOKUP(MitarbeitNamen,MitarbeiterDaten,7,0)</f>
        <v>Müller</v>
      </c>
      <c r="E209" s="37" t="s">
        <v>18</v>
      </c>
      <c r="F209" s="38">
        <v>1000</v>
      </c>
      <c r="G209" s="39">
        <v>47.9</v>
      </c>
      <c r="H209" s="40" t="s">
        <v>21</v>
      </c>
      <c r="I209" s="40" t="s">
        <v>21</v>
      </c>
      <c r="J209" s="40">
        <v>0.88</v>
      </c>
      <c r="K209" s="41">
        <v>1</v>
      </c>
      <c r="L209" s="37" t="s">
        <v>15</v>
      </c>
      <c r="M209" s="42">
        <f t="shared" si="9"/>
        <v>47900</v>
      </c>
      <c r="N209" s="42">
        <f t="shared" si="10"/>
        <v>4311</v>
      </c>
      <c r="O209" s="42">
        <f t="shared" si="11"/>
        <v>25</v>
      </c>
      <c r="P209" s="43" t="str">
        <f>VLOOKUP(J209,Trübheitsgrad!$B$4:$C$8,2)</f>
        <v>D</v>
      </c>
      <c r="Q209" s="37" t="str">
        <f>VLOOKUP(Händler_Namen,HändlerAdressen,4,0)</f>
        <v>Köln</v>
      </c>
    </row>
    <row r="210" spans="1:17" x14ac:dyDescent="0.25">
      <c r="A210" s="37" t="s">
        <v>27</v>
      </c>
      <c r="B210" s="37" t="s">
        <v>16</v>
      </c>
      <c r="C210" s="37" t="s">
        <v>13</v>
      </c>
      <c r="D210" s="37" t="str">
        <f>VLOOKUP(MitarbeitNamen,MitarbeiterDaten,7,0)</f>
        <v>Klose</v>
      </c>
      <c r="E210" s="37" t="s">
        <v>14</v>
      </c>
      <c r="F210" s="38">
        <v>1000</v>
      </c>
      <c r="G210" s="39">
        <v>0.77</v>
      </c>
      <c r="H210" s="40" t="s">
        <v>21</v>
      </c>
      <c r="I210" s="40"/>
      <c r="J210" s="40">
        <v>0.22</v>
      </c>
      <c r="K210" s="41">
        <v>3</v>
      </c>
      <c r="L210" s="37" t="s">
        <v>19</v>
      </c>
      <c r="M210" s="42">
        <f t="shared" si="9"/>
        <v>770</v>
      </c>
      <c r="N210" s="42">
        <f t="shared" si="10"/>
        <v>46.199999999999996</v>
      </c>
      <c r="O210" s="42">
        <f t="shared" si="11"/>
        <v>10</v>
      </c>
      <c r="P210" s="43" t="str">
        <f>VLOOKUP(J210,Trübheitsgrad!$B$4:$C$8,2)</f>
        <v>A</v>
      </c>
      <c r="Q210" s="37" t="str">
        <f>VLOOKUP(Händler_Namen,HändlerAdressen,4,0)</f>
        <v>Düsseldorf</v>
      </c>
    </row>
    <row r="211" spans="1:17" x14ac:dyDescent="0.25">
      <c r="A211" s="37" t="s">
        <v>27</v>
      </c>
      <c r="B211" s="37" t="s">
        <v>20</v>
      </c>
      <c r="C211" s="37" t="s">
        <v>17</v>
      </c>
      <c r="D211" s="37" t="str">
        <f>VLOOKUP(MitarbeitNamen,MitarbeiterDaten,7,0)</f>
        <v>Löw</v>
      </c>
      <c r="E211" s="37" t="s">
        <v>18</v>
      </c>
      <c r="F211" s="38">
        <v>14</v>
      </c>
      <c r="G211" s="39">
        <v>52.61</v>
      </c>
      <c r="H211" s="40" t="s">
        <v>21</v>
      </c>
      <c r="I211" s="40"/>
      <c r="J211" s="40">
        <v>0.19</v>
      </c>
      <c r="K211" s="41">
        <v>2</v>
      </c>
      <c r="L211" s="37" t="s">
        <v>22</v>
      </c>
      <c r="M211" s="42">
        <f t="shared" si="9"/>
        <v>736.54</v>
      </c>
      <c r="N211" s="42">
        <f t="shared" si="10"/>
        <v>44.192399999999999</v>
      </c>
      <c r="O211" s="42">
        <f t="shared" si="11"/>
        <v>10</v>
      </c>
      <c r="P211" s="43" t="str">
        <f>VLOOKUP(J211,Trübheitsgrad!$B$4:$C$8,2)</f>
        <v>A</v>
      </c>
      <c r="Q211" s="37" t="str">
        <f>VLOOKUP(Händler_Namen,HändlerAdressen,4,0)</f>
        <v>Köln</v>
      </c>
    </row>
    <row r="212" spans="1:17" x14ac:dyDescent="0.25">
      <c r="A212" s="37" t="s">
        <v>27</v>
      </c>
      <c r="B212" s="37" t="s">
        <v>16</v>
      </c>
      <c r="C212" s="37" t="s">
        <v>85</v>
      </c>
      <c r="D212" s="37" t="str">
        <f>VLOOKUP(MitarbeitNamen,MitarbeiterDaten,7,0)</f>
        <v>Löw</v>
      </c>
      <c r="E212" s="37" t="s">
        <v>14</v>
      </c>
      <c r="F212" s="38">
        <v>814</v>
      </c>
      <c r="G212" s="39">
        <v>0.71</v>
      </c>
      <c r="H212" s="40" t="s">
        <v>21</v>
      </c>
      <c r="I212" s="40"/>
      <c r="J212" s="40">
        <v>0.72</v>
      </c>
      <c r="K212" s="41">
        <v>4</v>
      </c>
      <c r="L212" s="37" t="s">
        <v>24</v>
      </c>
      <c r="M212" s="42">
        <f t="shared" si="9"/>
        <v>577.93999999999994</v>
      </c>
      <c r="N212" s="42">
        <f t="shared" si="10"/>
        <v>34.676399999999994</v>
      </c>
      <c r="O212" s="42">
        <f t="shared" si="11"/>
        <v>10</v>
      </c>
      <c r="P212" s="43" t="str">
        <f>VLOOKUP(J212,Trübheitsgrad!$B$4:$C$8,2)</f>
        <v>D</v>
      </c>
      <c r="Q212" s="37" t="str">
        <f>VLOOKUP(Händler_Namen,HändlerAdressen,4,0)</f>
        <v>München</v>
      </c>
    </row>
    <row r="213" spans="1:17" x14ac:dyDescent="0.25">
      <c r="A213" s="37" t="s">
        <v>27</v>
      </c>
      <c r="B213" s="37" t="s">
        <v>16</v>
      </c>
      <c r="C213" s="37" t="s">
        <v>26</v>
      </c>
      <c r="D213" s="37" t="e">
        <f>VLOOKUP(MitarbeitNamen,MitarbeiterDaten,7,0)</f>
        <v>#N/A</v>
      </c>
      <c r="E213" s="37" t="s">
        <v>14</v>
      </c>
      <c r="F213" s="38">
        <v>45</v>
      </c>
      <c r="G213" s="39">
        <v>0.41</v>
      </c>
      <c r="H213" s="40" t="s">
        <v>21</v>
      </c>
      <c r="I213" s="40"/>
      <c r="J213" s="40">
        <v>0.47</v>
      </c>
      <c r="K213" s="41">
        <v>2</v>
      </c>
      <c r="L213" s="37" t="s">
        <v>15</v>
      </c>
      <c r="M213" s="42">
        <f t="shared" si="9"/>
        <v>18.45</v>
      </c>
      <c r="N213" s="42">
        <f t="shared" si="10"/>
        <v>1.107</v>
      </c>
      <c r="O213" s="42">
        <f t="shared" si="11"/>
        <v>10</v>
      </c>
      <c r="P213" s="43" t="str">
        <f>VLOOKUP(J213,Trübheitsgrad!$B$4:$C$8,2)</f>
        <v>C</v>
      </c>
      <c r="Q213" s="37" t="str">
        <f>VLOOKUP(Händler_Namen,HändlerAdressen,4,0)</f>
        <v>Köln</v>
      </c>
    </row>
    <row r="214" spans="1:17" x14ac:dyDescent="0.25">
      <c r="A214" s="37" t="s">
        <v>27</v>
      </c>
      <c r="B214" s="37" t="s">
        <v>16</v>
      </c>
      <c r="C214" s="37" t="s">
        <v>13</v>
      </c>
      <c r="D214" s="37" t="str">
        <f>VLOOKUP(MitarbeitNamen,MitarbeiterDaten,7,0)</f>
        <v>Klose</v>
      </c>
      <c r="E214" s="37" t="s">
        <v>18</v>
      </c>
      <c r="F214" s="38">
        <v>863</v>
      </c>
      <c r="G214" s="39">
        <v>52.9</v>
      </c>
      <c r="H214" s="40" t="s">
        <v>21</v>
      </c>
      <c r="I214" s="40" t="s">
        <v>21</v>
      </c>
      <c r="J214" s="40">
        <v>0.2</v>
      </c>
      <c r="K214" s="41">
        <v>1</v>
      </c>
      <c r="L214" s="37" t="s">
        <v>15</v>
      </c>
      <c r="M214" s="42">
        <f t="shared" si="9"/>
        <v>45652.7</v>
      </c>
      <c r="N214" s="42">
        <f t="shared" si="10"/>
        <v>4108.7429999999995</v>
      </c>
      <c r="O214" s="42">
        <f t="shared" si="11"/>
        <v>25</v>
      </c>
      <c r="P214" s="43" t="str">
        <f>VLOOKUP(J214,Trübheitsgrad!$B$4:$C$8,2)</f>
        <v>A</v>
      </c>
      <c r="Q214" s="37" t="str">
        <f>VLOOKUP(Händler_Namen,HändlerAdressen,4,0)</f>
        <v>Köln</v>
      </c>
    </row>
    <row r="215" spans="1:17" x14ac:dyDescent="0.25">
      <c r="A215" s="37" t="s">
        <v>27</v>
      </c>
      <c r="B215" s="37" t="s">
        <v>20</v>
      </c>
      <c r="C215" s="37" t="s">
        <v>17</v>
      </c>
      <c r="D215" s="37" t="str">
        <f>VLOOKUP(MitarbeitNamen,MitarbeiterDaten,7,0)</f>
        <v>Löw</v>
      </c>
      <c r="E215" s="37" t="s">
        <v>18</v>
      </c>
      <c r="F215" s="38">
        <v>3735</v>
      </c>
      <c r="G215" s="39">
        <v>54.62</v>
      </c>
      <c r="H215" s="40" t="s">
        <v>21</v>
      </c>
      <c r="I215" s="40" t="s">
        <v>21</v>
      </c>
      <c r="J215" s="40">
        <v>0.23</v>
      </c>
      <c r="K215" s="41">
        <v>4</v>
      </c>
      <c r="L215" s="37" t="s">
        <v>19</v>
      </c>
      <c r="M215" s="42">
        <f t="shared" si="9"/>
        <v>204005.69999999998</v>
      </c>
      <c r="N215" s="42">
        <f t="shared" si="10"/>
        <v>18360.512999999999</v>
      </c>
      <c r="O215" s="42">
        <f t="shared" si="11"/>
        <v>25</v>
      </c>
      <c r="P215" s="43" t="str">
        <f>VLOOKUP(J215,Trübheitsgrad!$B$4:$C$8,2)</f>
        <v>A</v>
      </c>
      <c r="Q215" s="37" t="str">
        <f>VLOOKUP(Händler_Namen,HändlerAdressen,4,0)</f>
        <v>Düsseldorf</v>
      </c>
    </row>
    <row r="216" spans="1:17" x14ac:dyDescent="0.25">
      <c r="A216" s="37" t="s">
        <v>27</v>
      </c>
      <c r="B216" s="37" t="s">
        <v>0</v>
      </c>
      <c r="C216" s="37" t="s">
        <v>85</v>
      </c>
      <c r="D216" s="37" t="str">
        <f>VLOOKUP(MitarbeitNamen,MitarbeiterDaten,7,0)</f>
        <v>Löw</v>
      </c>
      <c r="E216" s="37" t="s">
        <v>18</v>
      </c>
      <c r="F216" s="38">
        <v>8714</v>
      </c>
      <c r="G216" s="39">
        <v>45.56</v>
      </c>
      <c r="H216" s="40"/>
      <c r="I216" s="40"/>
      <c r="J216" s="40">
        <v>0.89</v>
      </c>
      <c r="K216" s="41">
        <v>5</v>
      </c>
      <c r="L216" s="37" t="s">
        <v>19</v>
      </c>
      <c r="M216" s="42">
        <f t="shared" si="9"/>
        <v>397009.84</v>
      </c>
      <c r="N216" s="42">
        <f t="shared" si="10"/>
        <v>35730.885600000001</v>
      </c>
      <c r="O216" s="42">
        <f t="shared" si="11"/>
        <v>10</v>
      </c>
      <c r="P216" s="43" t="str">
        <f>VLOOKUP(J216,Trübheitsgrad!$B$4:$C$8,2)</f>
        <v>D</v>
      </c>
      <c r="Q216" s="37" t="str">
        <f>VLOOKUP(Händler_Namen,HändlerAdressen,4,0)</f>
        <v>Düsseldorf</v>
      </c>
    </row>
    <row r="217" spans="1:17" x14ac:dyDescent="0.25">
      <c r="A217" s="37" t="s">
        <v>27</v>
      </c>
      <c r="B217" s="37" t="s">
        <v>25</v>
      </c>
      <c r="C217" s="37" t="s">
        <v>23</v>
      </c>
      <c r="D217" s="37" t="str">
        <f>VLOOKUP(MitarbeitNamen,MitarbeiterDaten,7,0)</f>
        <v>Müller</v>
      </c>
      <c r="E217" s="37" t="s">
        <v>18</v>
      </c>
      <c r="F217" s="38">
        <v>9496</v>
      </c>
      <c r="G217" s="39">
        <v>48.64</v>
      </c>
      <c r="H217" s="40" t="s">
        <v>21</v>
      </c>
      <c r="I217" s="40" t="s">
        <v>21</v>
      </c>
      <c r="J217" s="40">
        <v>0.37</v>
      </c>
      <c r="K217" s="41">
        <v>4</v>
      </c>
      <c r="L217" s="37" t="s">
        <v>22</v>
      </c>
      <c r="M217" s="42">
        <f t="shared" si="9"/>
        <v>461885.44</v>
      </c>
      <c r="N217" s="42">
        <f t="shared" si="10"/>
        <v>41569.689599999998</v>
      </c>
      <c r="O217" s="42">
        <f t="shared" si="11"/>
        <v>25</v>
      </c>
      <c r="P217" s="43" t="str">
        <f>VLOOKUP(J217,Trübheitsgrad!$B$4:$C$8,2)</f>
        <v>B</v>
      </c>
      <c r="Q217" s="37" t="str">
        <f>VLOOKUP(Händler_Namen,HändlerAdressen,4,0)</f>
        <v>Köln</v>
      </c>
    </row>
    <row r="218" spans="1:17" x14ac:dyDescent="0.25">
      <c r="A218" s="37" t="s">
        <v>27</v>
      </c>
      <c r="B218" s="37" t="s">
        <v>0</v>
      </c>
      <c r="C218" s="37" t="s">
        <v>13</v>
      </c>
      <c r="D218" s="37" t="str">
        <f>VLOOKUP(MitarbeitNamen,MitarbeiterDaten,7,0)</f>
        <v>Klose</v>
      </c>
      <c r="E218" s="37" t="s">
        <v>18</v>
      </c>
      <c r="F218" s="38">
        <v>5249</v>
      </c>
      <c r="G218" s="39">
        <v>52.67</v>
      </c>
      <c r="H218" s="40" t="s">
        <v>21</v>
      </c>
      <c r="I218" s="40"/>
      <c r="J218" s="40">
        <v>0.49</v>
      </c>
      <c r="K218" s="41">
        <v>3</v>
      </c>
      <c r="L218" s="37" t="s">
        <v>15</v>
      </c>
      <c r="M218" s="42">
        <f t="shared" si="9"/>
        <v>276464.83</v>
      </c>
      <c r="N218" s="42">
        <f t="shared" si="10"/>
        <v>24881.834699999999</v>
      </c>
      <c r="O218" s="42">
        <f t="shared" si="11"/>
        <v>10</v>
      </c>
      <c r="P218" s="43" t="str">
        <f>VLOOKUP(J218,Trübheitsgrad!$B$4:$C$8,2)</f>
        <v>C</v>
      </c>
      <c r="Q218" s="37" t="str">
        <f>VLOOKUP(Händler_Namen,HändlerAdressen,4,0)</f>
        <v>Köln</v>
      </c>
    </row>
    <row r="219" spans="1:17" x14ac:dyDescent="0.25">
      <c r="A219" s="37" t="s">
        <v>27</v>
      </c>
      <c r="B219" s="37" t="s">
        <v>0</v>
      </c>
      <c r="C219" s="37" t="s">
        <v>17</v>
      </c>
      <c r="D219" s="37" t="str">
        <f>VLOOKUP(MitarbeitNamen,MitarbeiterDaten,7,0)</f>
        <v>Löw</v>
      </c>
      <c r="E219" s="37" t="s">
        <v>14</v>
      </c>
      <c r="F219" s="38">
        <v>535</v>
      </c>
      <c r="G219" s="39">
        <v>0.59</v>
      </c>
      <c r="H219" s="40" t="s">
        <v>21</v>
      </c>
      <c r="I219" s="40"/>
      <c r="J219" s="40">
        <v>0.57999999999999996</v>
      </c>
      <c r="K219" s="41">
        <v>2</v>
      </c>
      <c r="L219" s="37" t="s">
        <v>22</v>
      </c>
      <c r="M219" s="42">
        <f t="shared" si="9"/>
        <v>315.64999999999998</v>
      </c>
      <c r="N219" s="42">
        <f t="shared" si="10"/>
        <v>18.938999999999997</v>
      </c>
      <c r="O219" s="42">
        <f t="shared" si="11"/>
        <v>10</v>
      </c>
      <c r="P219" s="43" t="str">
        <f>VLOOKUP(J219,Trübheitsgrad!$B$4:$C$8,2)</f>
        <v>D</v>
      </c>
      <c r="Q219" s="37" t="str">
        <f>VLOOKUP(Händler_Namen,HändlerAdressen,4,0)</f>
        <v>Köln</v>
      </c>
    </row>
    <row r="220" spans="1:17" x14ac:dyDescent="0.25">
      <c r="A220" s="37" t="s">
        <v>27</v>
      </c>
      <c r="B220" s="37" t="s">
        <v>20</v>
      </c>
      <c r="C220" s="37" t="s">
        <v>26</v>
      </c>
      <c r="D220" s="37" t="e">
        <f>VLOOKUP(MitarbeitNamen,MitarbeiterDaten,7,0)</f>
        <v>#N/A</v>
      </c>
      <c r="E220" s="37" t="s">
        <v>14</v>
      </c>
      <c r="F220" s="38">
        <v>4687</v>
      </c>
      <c r="G220" s="39">
        <v>0.3</v>
      </c>
      <c r="H220" s="40"/>
      <c r="I220" s="40"/>
      <c r="J220" s="40">
        <v>0.4</v>
      </c>
      <c r="K220" s="41">
        <v>4</v>
      </c>
      <c r="L220" s="37" t="s">
        <v>15</v>
      </c>
      <c r="M220" s="42">
        <f t="shared" si="9"/>
        <v>1406.1</v>
      </c>
      <c r="N220" s="42">
        <f t="shared" si="10"/>
        <v>126.54899999999999</v>
      </c>
      <c r="O220" s="42">
        <f t="shared" si="11"/>
        <v>10</v>
      </c>
      <c r="P220" s="43" t="str">
        <f>VLOOKUP(J220,Trübheitsgrad!$B$4:$C$8,2)</f>
        <v>B</v>
      </c>
      <c r="Q220" s="37" t="str">
        <f>VLOOKUP(Händler_Namen,HändlerAdressen,4,0)</f>
        <v>Köln</v>
      </c>
    </row>
    <row r="221" spans="1:17" x14ac:dyDescent="0.25">
      <c r="A221" s="37" t="s">
        <v>27</v>
      </c>
      <c r="B221" s="37" t="s">
        <v>16</v>
      </c>
      <c r="C221" s="37" t="s">
        <v>23</v>
      </c>
      <c r="D221" s="37" t="str">
        <f>VLOOKUP(MitarbeitNamen,MitarbeiterDaten,7,0)</f>
        <v>Müller</v>
      </c>
      <c r="E221" s="37" t="s">
        <v>14</v>
      </c>
      <c r="F221" s="38">
        <v>6227</v>
      </c>
      <c r="G221" s="39">
        <v>0.65</v>
      </c>
      <c r="H221" s="40"/>
      <c r="I221" s="40"/>
      <c r="J221" s="40">
        <v>0.4</v>
      </c>
      <c r="K221" s="41">
        <v>3</v>
      </c>
      <c r="L221" s="37" t="s">
        <v>19</v>
      </c>
      <c r="M221" s="42">
        <f t="shared" si="9"/>
        <v>4047.55</v>
      </c>
      <c r="N221" s="42">
        <f t="shared" si="10"/>
        <v>364.27949999999998</v>
      </c>
      <c r="O221" s="42">
        <f t="shared" si="11"/>
        <v>10</v>
      </c>
      <c r="P221" s="43" t="str">
        <f>VLOOKUP(J221,Trübheitsgrad!$B$4:$C$8,2)</f>
        <v>B</v>
      </c>
      <c r="Q221" s="37" t="str">
        <f>VLOOKUP(Händler_Namen,HändlerAdressen,4,0)</f>
        <v>Düsseldorf</v>
      </c>
    </row>
    <row r="222" spans="1:17" x14ac:dyDescent="0.25">
      <c r="A222" s="37" t="s">
        <v>27</v>
      </c>
      <c r="B222" s="37" t="s">
        <v>20</v>
      </c>
      <c r="C222" s="37" t="s">
        <v>13</v>
      </c>
      <c r="D222" s="37" t="str">
        <f>VLOOKUP(MitarbeitNamen,MitarbeiterDaten,7,0)</f>
        <v>Klose</v>
      </c>
      <c r="E222" s="37" t="s">
        <v>14</v>
      </c>
      <c r="F222" s="38">
        <v>2638</v>
      </c>
      <c r="G222" s="39">
        <v>0.28000000000000003</v>
      </c>
      <c r="H222" s="40" t="s">
        <v>21</v>
      </c>
      <c r="I222" s="40"/>
      <c r="J222" s="40">
        <v>0.98</v>
      </c>
      <c r="K222" s="41">
        <v>1</v>
      </c>
      <c r="L222" s="37" t="s">
        <v>22</v>
      </c>
      <c r="M222" s="42">
        <f t="shared" si="9"/>
        <v>738.6400000000001</v>
      </c>
      <c r="N222" s="42">
        <f t="shared" si="10"/>
        <v>44.318400000000004</v>
      </c>
      <c r="O222" s="42">
        <f t="shared" si="11"/>
        <v>10</v>
      </c>
      <c r="P222" s="43" t="str">
        <f>VLOOKUP(J222,Trübheitsgrad!$B$4:$C$8,2)</f>
        <v>E</v>
      </c>
      <c r="Q222" s="37" t="str">
        <f>VLOOKUP(Händler_Namen,HändlerAdressen,4,0)</f>
        <v>Köln</v>
      </c>
    </row>
    <row r="223" spans="1:17" x14ac:dyDescent="0.25">
      <c r="A223" s="37" t="s">
        <v>27</v>
      </c>
      <c r="B223" s="37" t="s">
        <v>20</v>
      </c>
      <c r="C223" s="37" t="s">
        <v>17</v>
      </c>
      <c r="D223" s="37" t="str">
        <f>VLOOKUP(MitarbeitNamen,MitarbeiterDaten,7,0)</f>
        <v>Löw</v>
      </c>
      <c r="E223" s="37" t="s">
        <v>18</v>
      </c>
      <c r="F223" s="38">
        <v>8298</v>
      </c>
      <c r="G223" s="39">
        <v>53.25</v>
      </c>
      <c r="H223" s="40" t="s">
        <v>21</v>
      </c>
      <c r="I223" s="40"/>
      <c r="J223" s="40">
        <v>0.64</v>
      </c>
      <c r="K223" s="41">
        <v>3</v>
      </c>
      <c r="L223" s="37" t="s">
        <v>15</v>
      </c>
      <c r="M223" s="42">
        <f t="shared" si="9"/>
        <v>441868.5</v>
      </c>
      <c r="N223" s="42">
        <f t="shared" si="10"/>
        <v>39768.165000000001</v>
      </c>
      <c r="O223" s="42">
        <f t="shared" si="11"/>
        <v>10</v>
      </c>
      <c r="P223" s="43" t="str">
        <f>VLOOKUP(J223,Trübheitsgrad!$B$4:$C$8,2)</f>
        <v>D</v>
      </c>
      <c r="Q223" s="37" t="str">
        <f>VLOOKUP(Händler_Namen,HändlerAdressen,4,0)</f>
        <v>Köln</v>
      </c>
    </row>
    <row r="224" spans="1:17" x14ac:dyDescent="0.25">
      <c r="A224" s="37" t="s">
        <v>27</v>
      </c>
      <c r="B224" s="37" t="s">
        <v>16</v>
      </c>
      <c r="C224" s="37" t="s">
        <v>26</v>
      </c>
      <c r="D224" s="37" t="e">
        <f>VLOOKUP(MitarbeitNamen,MitarbeiterDaten,7,0)</f>
        <v>#N/A</v>
      </c>
      <c r="E224" s="37" t="s">
        <v>14</v>
      </c>
      <c r="F224" s="38">
        <v>5892</v>
      </c>
      <c r="G224" s="39">
        <v>0.99</v>
      </c>
      <c r="H224" s="40" t="s">
        <v>21</v>
      </c>
      <c r="I224" s="40"/>
      <c r="J224" s="40">
        <v>0.87</v>
      </c>
      <c r="K224" s="41">
        <v>2</v>
      </c>
      <c r="L224" s="37" t="s">
        <v>24</v>
      </c>
      <c r="M224" s="42">
        <f t="shared" si="9"/>
        <v>5833.08</v>
      </c>
      <c r="N224" s="42">
        <f t="shared" si="10"/>
        <v>524.97719999999993</v>
      </c>
      <c r="O224" s="42">
        <f t="shared" si="11"/>
        <v>10</v>
      </c>
      <c r="P224" s="43" t="str">
        <f>VLOOKUP(J224,Trübheitsgrad!$B$4:$C$8,2)</f>
        <v>D</v>
      </c>
      <c r="Q224" s="37" t="str">
        <f>VLOOKUP(Händler_Namen,HändlerAdressen,4,0)</f>
        <v>München</v>
      </c>
    </row>
    <row r="225" spans="1:17" x14ac:dyDescent="0.25">
      <c r="A225" s="37" t="s">
        <v>27</v>
      </c>
      <c r="B225" s="37" t="s">
        <v>20</v>
      </c>
      <c r="C225" s="37" t="s">
        <v>23</v>
      </c>
      <c r="D225" s="37" t="str">
        <f>VLOOKUP(MitarbeitNamen,MitarbeiterDaten,7,0)</f>
        <v>Müller</v>
      </c>
      <c r="E225" s="37" t="s">
        <v>18</v>
      </c>
      <c r="F225" s="38">
        <v>9110</v>
      </c>
      <c r="G225" s="39">
        <v>47.27</v>
      </c>
      <c r="H225" s="40" t="s">
        <v>21</v>
      </c>
      <c r="I225" s="40"/>
      <c r="J225" s="40">
        <v>0.24</v>
      </c>
      <c r="K225" s="41">
        <v>4</v>
      </c>
      <c r="L225" s="37" t="s">
        <v>24</v>
      </c>
      <c r="M225" s="42">
        <f t="shared" si="9"/>
        <v>430629.7</v>
      </c>
      <c r="N225" s="42">
        <f t="shared" si="10"/>
        <v>38756.673000000003</v>
      </c>
      <c r="O225" s="42">
        <f t="shared" si="11"/>
        <v>10</v>
      </c>
      <c r="P225" s="43" t="str">
        <f>VLOOKUP(J225,Trübheitsgrad!$B$4:$C$8,2)</f>
        <v>A</v>
      </c>
      <c r="Q225" s="37" t="str">
        <f>VLOOKUP(Händler_Namen,HändlerAdressen,4,0)</f>
        <v>München</v>
      </c>
    </row>
    <row r="226" spans="1:17" x14ac:dyDescent="0.25">
      <c r="A226" s="37" t="s">
        <v>27</v>
      </c>
      <c r="B226" s="37" t="s">
        <v>20</v>
      </c>
      <c r="C226" s="37" t="s">
        <v>85</v>
      </c>
      <c r="D226" s="37" t="str">
        <f>VLOOKUP(MitarbeitNamen,MitarbeiterDaten,7,0)</f>
        <v>Löw</v>
      </c>
      <c r="E226" s="37" t="s">
        <v>14</v>
      </c>
      <c r="F226" s="38">
        <v>695</v>
      </c>
      <c r="G226" s="39">
        <v>0.98</v>
      </c>
      <c r="H226" s="40" t="s">
        <v>21</v>
      </c>
      <c r="I226" s="40"/>
      <c r="J226" s="40">
        <v>0.9</v>
      </c>
      <c r="K226" s="41">
        <v>2</v>
      </c>
      <c r="L226" s="37" t="s">
        <v>22</v>
      </c>
      <c r="M226" s="42">
        <f t="shared" si="9"/>
        <v>681.1</v>
      </c>
      <c r="N226" s="42">
        <f t="shared" si="10"/>
        <v>40.866</v>
      </c>
      <c r="O226" s="42">
        <f t="shared" si="11"/>
        <v>10</v>
      </c>
      <c r="P226" s="43" t="str">
        <f>VLOOKUP(J226,Trübheitsgrad!$B$4:$C$8,2)</f>
        <v>D</v>
      </c>
      <c r="Q226" s="37" t="str">
        <f>VLOOKUP(Händler_Namen,HändlerAdressen,4,0)</f>
        <v>Köln</v>
      </c>
    </row>
    <row r="227" spans="1:17" x14ac:dyDescent="0.25">
      <c r="A227" s="37" t="s">
        <v>27</v>
      </c>
      <c r="B227" s="37" t="s">
        <v>0</v>
      </c>
      <c r="C227" s="37" t="s">
        <v>23</v>
      </c>
      <c r="D227" s="37" t="str">
        <f>VLOOKUP(MitarbeitNamen,MitarbeiterDaten,7,0)</f>
        <v>Müller</v>
      </c>
      <c r="E227" s="37" t="s">
        <v>18</v>
      </c>
      <c r="F227" s="38">
        <v>12</v>
      </c>
      <c r="G227" s="39">
        <v>50.34</v>
      </c>
      <c r="H227" s="40" t="s">
        <v>21</v>
      </c>
      <c r="I227" s="40"/>
      <c r="J227" s="40">
        <v>0.77</v>
      </c>
      <c r="K227" s="41">
        <v>1</v>
      </c>
      <c r="L227" s="37" t="s">
        <v>15</v>
      </c>
      <c r="M227" s="42">
        <f t="shared" si="9"/>
        <v>604.08000000000004</v>
      </c>
      <c r="N227" s="42">
        <f t="shared" si="10"/>
        <v>36.244799999999998</v>
      </c>
      <c r="O227" s="42">
        <f t="shared" si="11"/>
        <v>10</v>
      </c>
      <c r="P227" s="43" t="str">
        <f>VLOOKUP(J227,Trübheitsgrad!$B$4:$C$8,2)</f>
        <v>D</v>
      </c>
      <c r="Q227" s="37" t="str">
        <f>VLOOKUP(Händler_Namen,HändlerAdressen,4,0)</f>
        <v>Köln</v>
      </c>
    </row>
    <row r="228" spans="1:17" x14ac:dyDescent="0.25">
      <c r="A228" s="37" t="s">
        <v>27</v>
      </c>
      <c r="B228" s="37" t="s">
        <v>0</v>
      </c>
      <c r="C228" s="37" t="s">
        <v>26</v>
      </c>
      <c r="D228" s="37" t="e">
        <f>VLOOKUP(MitarbeitNamen,MitarbeiterDaten,7,0)</f>
        <v>#N/A</v>
      </c>
      <c r="E228" s="37" t="s">
        <v>14</v>
      </c>
      <c r="F228" s="38">
        <v>106</v>
      </c>
      <c r="G228" s="39">
        <v>1</v>
      </c>
      <c r="H228" s="40" t="s">
        <v>21</v>
      </c>
      <c r="I228" s="40"/>
      <c r="J228" s="40">
        <v>7.0000000000000007E-2</v>
      </c>
      <c r="K228" s="41">
        <v>4</v>
      </c>
      <c r="L228" s="37" t="s">
        <v>15</v>
      </c>
      <c r="M228" s="42">
        <f t="shared" si="9"/>
        <v>106</v>
      </c>
      <c r="N228" s="42">
        <f t="shared" si="10"/>
        <v>6.3599999999999994</v>
      </c>
      <c r="O228" s="42">
        <f t="shared" si="11"/>
        <v>10</v>
      </c>
      <c r="P228" s="43" t="str">
        <f>VLOOKUP(J228,Trübheitsgrad!$B$4:$C$8,2)</f>
        <v>A</v>
      </c>
      <c r="Q228" s="37" t="str">
        <f>VLOOKUP(Händler_Namen,HändlerAdressen,4,0)</f>
        <v>Köln</v>
      </c>
    </row>
    <row r="229" spans="1:17" x14ac:dyDescent="0.25">
      <c r="A229" s="37" t="s">
        <v>27</v>
      </c>
      <c r="B229" s="37" t="s">
        <v>0</v>
      </c>
      <c r="C229" s="37" t="s">
        <v>13</v>
      </c>
      <c r="D229" s="37" t="str">
        <f>VLOOKUP(MitarbeitNamen,MitarbeiterDaten,7,0)</f>
        <v>Klose</v>
      </c>
      <c r="E229" s="37" t="s">
        <v>18</v>
      </c>
      <c r="F229" s="38">
        <v>34</v>
      </c>
      <c r="G229" s="39">
        <v>45.16</v>
      </c>
      <c r="H229" s="40" t="s">
        <v>21</v>
      </c>
      <c r="I229" s="40"/>
      <c r="J229" s="40">
        <v>0.18</v>
      </c>
      <c r="K229" s="41">
        <v>5</v>
      </c>
      <c r="L229" s="37" t="s">
        <v>19</v>
      </c>
      <c r="M229" s="42">
        <f t="shared" si="9"/>
        <v>1535.4399999999998</v>
      </c>
      <c r="N229" s="42">
        <f t="shared" si="10"/>
        <v>138.18959999999998</v>
      </c>
      <c r="O229" s="42">
        <f t="shared" si="11"/>
        <v>10</v>
      </c>
      <c r="P229" s="43" t="str">
        <f>VLOOKUP(J229,Trübheitsgrad!$B$4:$C$8,2)</f>
        <v>A</v>
      </c>
      <c r="Q229" s="37" t="str">
        <f>VLOOKUP(Händler_Namen,HändlerAdressen,4,0)</f>
        <v>Düsseldorf</v>
      </c>
    </row>
    <row r="230" spans="1:17" x14ac:dyDescent="0.25">
      <c r="A230" s="37" t="s">
        <v>27</v>
      </c>
      <c r="B230" s="37" t="s">
        <v>20</v>
      </c>
      <c r="C230" s="37" t="s">
        <v>17</v>
      </c>
      <c r="D230" s="37" t="str">
        <f>VLOOKUP(MitarbeitNamen,MitarbeiterDaten,7,0)</f>
        <v>Löw</v>
      </c>
      <c r="E230" s="37" t="s">
        <v>14</v>
      </c>
      <c r="F230" s="38">
        <v>575</v>
      </c>
      <c r="G230" s="39">
        <v>0.1</v>
      </c>
      <c r="H230" s="40" t="s">
        <v>21</v>
      </c>
      <c r="I230" s="40"/>
      <c r="J230" s="40">
        <v>0.74</v>
      </c>
      <c r="K230" s="41">
        <v>4</v>
      </c>
      <c r="L230" s="37" t="s">
        <v>19</v>
      </c>
      <c r="M230" s="42">
        <f t="shared" si="9"/>
        <v>57.5</v>
      </c>
      <c r="N230" s="42">
        <f t="shared" si="10"/>
        <v>3.4499999999999997</v>
      </c>
      <c r="O230" s="42">
        <f t="shared" si="11"/>
        <v>10</v>
      </c>
      <c r="P230" s="43" t="str">
        <f>VLOOKUP(J230,Trübheitsgrad!$B$4:$C$8,2)</f>
        <v>D</v>
      </c>
      <c r="Q230" s="37" t="str">
        <f>VLOOKUP(Händler_Namen,HändlerAdressen,4,0)</f>
        <v>Düsseldorf</v>
      </c>
    </row>
    <row r="231" spans="1:17" x14ac:dyDescent="0.25">
      <c r="A231" s="37" t="s">
        <v>27</v>
      </c>
      <c r="B231" s="37" t="s">
        <v>20</v>
      </c>
      <c r="C231" s="37" t="s">
        <v>85</v>
      </c>
      <c r="D231" s="37" t="str">
        <f>VLOOKUP(MitarbeitNamen,MitarbeiterDaten,7,0)</f>
        <v>Löw</v>
      </c>
      <c r="E231" s="37" t="s">
        <v>14</v>
      </c>
      <c r="F231" s="38">
        <v>103</v>
      </c>
      <c r="G231" s="39">
        <v>0.8</v>
      </c>
      <c r="H231" s="40" t="s">
        <v>21</v>
      </c>
      <c r="I231" s="40"/>
      <c r="J231" s="40">
        <v>0.59</v>
      </c>
      <c r="K231" s="41">
        <v>3</v>
      </c>
      <c r="L231" s="37" t="s">
        <v>24</v>
      </c>
      <c r="M231" s="42">
        <f t="shared" si="9"/>
        <v>82.4</v>
      </c>
      <c r="N231" s="42">
        <f t="shared" si="10"/>
        <v>4.944</v>
      </c>
      <c r="O231" s="42">
        <f t="shared" si="11"/>
        <v>10</v>
      </c>
      <c r="P231" s="43" t="str">
        <f>VLOOKUP(J231,Trübheitsgrad!$B$4:$C$8,2)</f>
        <v>D</v>
      </c>
      <c r="Q231" s="37" t="str">
        <f>VLOOKUP(Händler_Namen,HändlerAdressen,4,0)</f>
        <v>München</v>
      </c>
    </row>
    <row r="232" spans="1:17" x14ac:dyDescent="0.25">
      <c r="A232" s="37" t="s">
        <v>27</v>
      </c>
      <c r="B232" s="37" t="s">
        <v>16</v>
      </c>
      <c r="C232" s="37" t="s">
        <v>23</v>
      </c>
      <c r="D232" s="37" t="str">
        <f>VLOOKUP(MitarbeitNamen,MitarbeiterDaten,7,0)</f>
        <v>Müller</v>
      </c>
      <c r="E232" s="37" t="s">
        <v>14</v>
      </c>
      <c r="F232" s="38">
        <v>284</v>
      </c>
      <c r="G232" s="39">
        <v>0.05</v>
      </c>
      <c r="H232" s="40" t="s">
        <v>21</v>
      </c>
      <c r="I232" s="40"/>
      <c r="J232" s="40">
        <v>0.91</v>
      </c>
      <c r="K232" s="41">
        <v>2</v>
      </c>
      <c r="L232" s="37" t="s">
        <v>22</v>
      </c>
      <c r="M232" s="42">
        <f t="shared" si="9"/>
        <v>14.200000000000001</v>
      </c>
      <c r="N232" s="42">
        <f t="shared" si="10"/>
        <v>0.85199999999999998</v>
      </c>
      <c r="O232" s="42">
        <f t="shared" si="11"/>
        <v>10</v>
      </c>
      <c r="P232" s="43" t="str">
        <f>VLOOKUP(J232,Trübheitsgrad!$B$4:$C$8,2)</f>
        <v>E</v>
      </c>
      <c r="Q232" s="37" t="str">
        <f>VLOOKUP(Händler_Namen,HändlerAdressen,4,0)</f>
        <v>Köln</v>
      </c>
    </row>
    <row r="233" spans="1:17" x14ac:dyDescent="0.25">
      <c r="A233" s="37" t="s">
        <v>27</v>
      </c>
      <c r="B233" s="37" t="s">
        <v>0</v>
      </c>
      <c r="C233" s="37" t="s">
        <v>13</v>
      </c>
      <c r="D233" s="37" t="str">
        <f>VLOOKUP(MitarbeitNamen,MitarbeiterDaten,7,0)</f>
        <v>Klose</v>
      </c>
      <c r="E233" s="37" t="s">
        <v>14</v>
      </c>
      <c r="F233" s="38">
        <v>296</v>
      </c>
      <c r="G233" s="39">
        <v>0.38</v>
      </c>
      <c r="H233" s="40"/>
      <c r="I233" s="40"/>
      <c r="J233" s="40">
        <v>0.03</v>
      </c>
      <c r="K233" s="41">
        <v>4</v>
      </c>
      <c r="L233" s="37" t="s">
        <v>22</v>
      </c>
      <c r="M233" s="42">
        <f t="shared" si="9"/>
        <v>112.48</v>
      </c>
      <c r="N233" s="42">
        <f t="shared" si="10"/>
        <v>6.7488000000000001</v>
      </c>
      <c r="O233" s="42">
        <f t="shared" si="11"/>
        <v>10</v>
      </c>
      <c r="P233" s="43" t="str">
        <f>VLOOKUP(J233,Trübheitsgrad!$B$4:$C$8,2)</f>
        <v>A</v>
      </c>
      <c r="Q233" s="37" t="str">
        <f>VLOOKUP(Händler_Namen,HändlerAdressen,4,0)</f>
        <v>Köln</v>
      </c>
    </row>
    <row r="234" spans="1:17" x14ac:dyDescent="0.25">
      <c r="A234" s="37" t="s">
        <v>27</v>
      </c>
      <c r="B234" s="37" t="s">
        <v>16</v>
      </c>
      <c r="C234" s="37" t="s">
        <v>17</v>
      </c>
      <c r="D234" s="37" t="str">
        <f>VLOOKUP(MitarbeitNamen,MitarbeiterDaten,7,0)</f>
        <v>Löw</v>
      </c>
      <c r="E234" s="37" t="s">
        <v>18</v>
      </c>
      <c r="F234" s="38">
        <v>15</v>
      </c>
      <c r="G234" s="39">
        <v>54.49</v>
      </c>
      <c r="H234" s="40" t="s">
        <v>21</v>
      </c>
      <c r="I234" s="40" t="s">
        <v>21</v>
      </c>
      <c r="J234" s="40">
        <v>0.34</v>
      </c>
      <c r="K234" s="41">
        <v>3</v>
      </c>
      <c r="L234" s="37" t="s">
        <v>19</v>
      </c>
      <c r="M234" s="42">
        <f t="shared" si="9"/>
        <v>817.35</v>
      </c>
      <c r="N234" s="42">
        <f t="shared" si="10"/>
        <v>49.040999999999997</v>
      </c>
      <c r="O234" s="42">
        <f t="shared" si="11"/>
        <v>25</v>
      </c>
      <c r="P234" s="43" t="str">
        <f>VLOOKUP(J234,Trübheitsgrad!$B$4:$C$8,2)</f>
        <v>B</v>
      </c>
      <c r="Q234" s="37" t="str">
        <f>VLOOKUP(Händler_Namen,HändlerAdressen,4,0)</f>
        <v>Düsseldorf</v>
      </c>
    </row>
    <row r="235" spans="1:17" x14ac:dyDescent="0.25">
      <c r="A235" s="37" t="s">
        <v>27</v>
      </c>
      <c r="B235" s="37" t="s">
        <v>20</v>
      </c>
      <c r="C235" s="37" t="s">
        <v>26</v>
      </c>
      <c r="D235" s="37" t="e">
        <f>VLOOKUP(MitarbeitNamen,MitarbeiterDaten,7,0)</f>
        <v>#N/A</v>
      </c>
      <c r="E235" s="37" t="s">
        <v>18</v>
      </c>
      <c r="F235" s="38">
        <v>49</v>
      </c>
      <c r="G235" s="39">
        <v>49.01</v>
      </c>
      <c r="H235" s="40" t="s">
        <v>21</v>
      </c>
      <c r="I235" s="40"/>
      <c r="J235" s="40">
        <v>0.59</v>
      </c>
      <c r="K235" s="41">
        <v>1</v>
      </c>
      <c r="L235" s="37" t="s">
        <v>22</v>
      </c>
      <c r="M235" s="42">
        <f t="shared" si="9"/>
        <v>2401.4899999999998</v>
      </c>
      <c r="N235" s="42">
        <f t="shared" si="10"/>
        <v>216.13409999999996</v>
      </c>
      <c r="O235" s="42">
        <f t="shared" si="11"/>
        <v>10</v>
      </c>
      <c r="P235" s="43" t="str">
        <f>VLOOKUP(J235,Trübheitsgrad!$B$4:$C$8,2)</f>
        <v>D</v>
      </c>
      <c r="Q235" s="37" t="str">
        <f>VLOOKUP(Händler_Namen,HändlerAdressen,4,0)</f>
        <v>Köln</v>
      </c>
    </row>
    <row r="236" spans="1:17" x14ac:dyDescent="0.25">
      <c r="A236" s="37" t="s">
        <v>27</v>
      </c>
      <c r="B236" s="37" t="s">
        <v>20</v>
      </c>
      <c r="C236" s="37" t="s">
        <v>23</v>
      </c>
      <c r="D236" s="37" t="str">
        <f>VLOOKUP(MitarbeitNamen,MitarbeiterDaten,7,0)</f>
        <v>Müller</v>
      </c>
      <c r="E236" s="37" t="s">
        <v>18</v>
      </c>
      <c r="F236" s="38">
        <v>14</v>
      </c>
      <c r="G236" s="39">
        <v>46.6</v>
      </c>
      <c r="H236" s="40" t="s">
        <v>21</v>
      </c>
      <c r="I236" s="40" t="s">
        <v>21</v>
      </c>
      <c r="J236" s="40">
        <v>0.72</v>
      </c>
      <c r="K236" s="41">
        <v>3</v>
      </c>
      <c r="L236" s="37" t="s">
        <v>15</v>
      </c>
      <c r="M236" s="42">
        <f t="shared" si="9"/>
        <v>652.4</v>
      </c>
      <c r="N236" s="42">
        <f t="shared" si="10"/>
        <v>39.143999999999998</v>
      </c>
      <c r="O236" s="42">
        <f t="shared" si="11"/>
        <v>25</v>
      </c>
      <c r="P236" s="43" t="str">
        <f>VLOOKUP(J236,Trübheitsgrad!$B$4:$C$8,2)</f>
        <v>D</v>
      </c>
      <c r="Q236" s="37" t="str">
        <f>VLOOKUP(Händler_Namen,HändlerAdressen,4,0)</f>
        <v>Köln</v>
      </c>
    </row>
    <row r="237" spans="1:17" x14ac:dyDescent="0.25">
      <c r="A237" s="37" t="s">
        <v>27</v>
      </c>
      <c r="B237" s="37" t="s">
        <v>16</v>
      </c>
      <c r="C237" s="37" t="s">
        <v>13</v>
      </c>
      <c r="D237" s="37" t="str">
        <f>VLOOKUP(MitarbeitNamen,MitarbeiterDaten,7,0)</f>
        <v>Klose</v>
      </c>
      <c r="E237" s="37" t="s">
        <v>18</v>
      </c>
      <c r="F237" s="38">
        <v>8</v>
      </c>
      <c r="G237" s="39">
        <v>51.47</v>
      </c>
      <c r="H237" s="40" t="s">
        <v>21</v>
      </c>
      <c r="I237" s="40" t="s">
        <v>21</v>
      </c>
      <c r="J237" s="40">
        <v>0.35</v>
      </c>
      <c r="K237" s="41">
        <v>2</v>
      </c>
      <c r="L237" s="37" t="s">
        <v>19</v>
      </c>
      <c r="M237" s="42">
        <f t="shared" si="9"/>
        <v>411.76</v>
      </c>
      <c r="N237" s="42">
        <f t="shared" si="10"/>
        <v>24.705599999999997</v>
      </c>
      <c r="O237" s="42">
        <f t="shared" si="11"/>
        <v>25</v>
      </c>
      <c r="P237" s="43" t="str">
        <f>VLOOKUP(J237,Trübheitsgrad!$B$4:$C$8,2)</f>
        <v>B</v>
      </c>
      <c r="Q237" s="37" t="str">
        <f>VLOOKUP(Händler_Namen,HändlerAdressen,4,0)</f>
        <v>Düsseldorf</v>
      </c>
    </row>
    <row r="238" spans="1:17" x14ac:dyDescent="0.25">
      <c r="A238" s="37" t="s">
        <v>27</v>
      </c>
      <c r="B238" s="37" t="s">
        <v>16</v>
      </c>
      <c r="C238" s="37" t="s">
        <v>17</v>
      </c>
      <c r="D238" s="37" t="str">
        <f>VLOOKUP(MitarbeitNamen,MitarbeiterDaten,7,0)</f>
        <v>Löw</v>
      </c>
      <c r="E238" s="37" t="s">
        <v>18</v>
      </c>
      <c r="F238" s="38">
        <v>21</v>
      </c>
      <c r="G238" s="39">
        <v>49.13</v>
      </c>
      <c r="H238" s="40"/>
      <c r="I238" s="40"/>
      <c r="J238" s="40">
        <v>0.33</v>
      </c>
      <c r="K238" s="41">
        <v>4</v>
      </c>
      <c r="L238" s="37" t="s">
        <v>19</v>
      </c>
      <c r="M238" s="42">
        <f t="shared" si="9"/>
        <v>1031.73</v>
      </c>
      <c r="N238" s="42">
        <f t="shared" si="10"/>
        <v>92.855699999999999</v>
      </c>
      <c r="O238" s="42">
        <f t="shared" si="11"/>
        <v>10</v>
      </c>
      <c r="P238" s="43" t="str">
        <f>VLOOKUP(J238,Trübheitsgrad!$B$4:$C$8,2)</f>
        <v>A</v>
      </c>
      <c r="Q238" s="37" t="str">
        <f>VLOOKUP(Händler_Namen,HändlerAdressen,4,0)</f>
        <v>Düsseldorf</v>
      </c>
    </row>
    <row r="239" spans="1:17" x14ac:dyDescent="0.25">
      <c r="A239" s="37" t="s">
        <v>27</v>
      </c>
      <c r="B239" s="37" t="s">
        <v>20</v>
      </c>
      <c r="C239" s="37" t="s">
        <v>26</v>
      </c>
      <c r="D239" s="37" t="e">
        <f>VLOOKUP(MitarbeitNamen,MitarbeiterDaten,7,0)</f>
        <v>#N/A</v>
      </c>
      <c r="E239" s="37" t="s">
        <v>18</v>
      </c>
      <c r="F239" s="38">
        <v>36</v>
      </c>
      <c r="G239" s="39">
        <v>48.26</v>
      </c>
      <c r="H239" s="40" t="s">
        <v>21</v>
      </c>
      <c r="I239" s="40"/>
      <c r="J239" s="40">
        <v>0.97</v>
      </c>
      <c r="K239" s="41">
        <v>2</v>
      </c>
      <c r="L239" s="37" t="s">
        <v>15</v>
      </c>
      <c r="M239" s="42">
        <f t="shared" si="9"/>
        <v>1737.36</v>
      </c>
      <c r="N239" s="42">
        <f t="shared" si="10"/>
        <v>156.36239999999998</v>
      </c>
      <c r="O239" s="42">
        <f t="shared" si="11"/>
        <v>10</v>
      </c>
      <c r="P239" s="43" t="str">
        <f>VLOOKUP(J239,Trübheitsgrad!$B$4:$C$8,2)</f>
        <v>E</v>
      </c>
      <c r="Q239" s="37" t="str">
        <f>VLOOKUP(Händler_Namen,HändlerAdressen,4,0)</f>
        <v>Köln</v>
      </c>
    </row>
    <row r="240" spans="1:17" x14ac:dyDescent="0.25">
      <c r="A240" s="37" t="s">
        <v>27</v>
      </c>
      <c r="B240" s="37" t="s">
        <v>20</v>
      </c>
      <c r="C240" s="37" t="s">
        <v>23</v>
      </c>
      <c r="D240" s="37" t="str">
        <f>VLOOKUP(MitarbeitNamen,MitarbeiterDaten,7,0)</f>
        <v>Müller</v>
      </c>
      <c r="E240" s="37" t="s">
        <v>18</v>
      </c>
      <c r="F240" s="38">
        <v>32</v>
      </c>
      <c r="G240" s="39">
        <v>47.08</v>
      </c>
      <c r="H240" s="40" t="s">
        <v>21</v>
      </c>
      <c r="I240" s="40"/>
      <c r="J240" s="40">
        <v>0.78</v>
      </c>
      <c r="K240" s="41">
        <v>1</v>
      </c>
      <c r="L240" s="37" t="s">
        <v>22</v>
      </c>
      <c r="M240" s="42">
        <f t="shared" si="9"/>
        <v>1506.56</v>
      </c>
      <c r="N240" s="42">
        <f t="shared" si="10"/>
        <v>135.59039999999999</v>
      </c>
      <c r="O240" s="42">
        <f t="shared" si="11"/>
        <v>10</v>
      </c>
      <c r="P240" s="43" t="str">
        <f>VLOOKUP(J240,Trübheitsgrad!$B$4:$C$8,2)</f>
        <v>D</v>
      </c>
      <c r="Q240" s="37" t="str">
        <f>VLOOKUP(Händler_Namen,HändlerAdressen,4,0)</f>
        <v>Köln</v>
      </c>
    </row>
    <row r="241" spans="1:17" x14ac:dyDescent="0.25">
      <c r="A241" s="37" t="s">
        <v>27</v>
      </c>
      <c r="B241" s="37" t="s">
        <v>20</v>
      </c>
      <c r="C241" s="37" t="s">
        <v>85</v>
      </c>
      <c r="D241" s="37" t="str">
        <f>VLOOKUP(MitarbeitNamen,MitarbeiterDaten,7,0)</f>
        <v>Löw</v>
      </c>
      <c r="E241" s="37" t="s">
        <v>18</v>
      </c>
      <c r="F241" s="38">
        <v>9</v>
      </c>
      <c r="G241" s="39">
        <v>50.83</v>
      </c>
      <c r="H241" s="40" t="s">
        <v>21</v>
      </c>
      <c r="I241" s="40" t="s">
        <v>21</v>
      </c>
      <c r="J241" s="40">
        <v>0.91</v>
      </c>
      <c r="K241" s="41">
        <v>4</v>
      </c>
      <c r="L241" s="37" t="s">
        <v>24</v>
      </c>
      <c r="M241" s="42">
        <f t="shared" si="9"/>
        <v>457.46999999999997</v>
      </c>
      <c r="N241" s="42">
        <f t="shared" si="10"/>
        <v>27.448199999999996</v>
      </c>
      <c r="O241" s="42">
        <f t="shared" si="11"/>
        <v>25</v>
      </c>
      <c r="P241" s="43" t="str">
        <f>VLOOKUP(J241,Trübheitsgrad!$B$4:$C$8,2)</f>
        <v>E</v>
      </c>
      <c r="Q241" s="37" t="str">
        <f>VLOOKUP(Händler_Namen,HändlerAdressen,4,0)</f>
        <v>München</v>
      </c>
    </row>
    <row r="242" spans="1:17" x14ac:dyDescent="0.25">
      <c r="A242" s="37" t="s">
        <v>27</v>
      </c>
      <c r="B242" s="37" t="s">
        <v>25</v>
      </c>
      <c r="C242" s="37" t="s">
        <v>23</v>
      </c>
      <c r="D242" s="37" t="str">
        <f>VLOOKUP(MitarbeitNamen,MitarbeiterDaten,7,0)</f>
        <v>Müller</v>
      </c>
      <c r="E242" s="37" t="s">
        <v>18</v>
      </c>
      <c r="F242" s="38">
        <v>4</v>
      </c>
      <c r="G242" s="39">
        <v>49.58</v>
      </c>
      <c r="H242" s="40" t="s">
        <v>21</v>
      </c>
      <c r="I242" s="40" t="s">
        <v>21</v>
      </c>
      <c r="J242" s="40">
        <v>0.76</v>
      </c>
      <c r="K242" s="41">
        <v>5</v>
      </c>
      <c r="L242" s="37" t="s">
        <v>24</v>
      </c>
      <c r="M242" s="42">
        <f t="shared" si="9"/>
        <v>198.32</v>
      </c>
      <c r="N242" s="42">
        <f t="shared" si="10"/>
        <v>11.899199999999999</v>
      </c>
      <c r="O242" s="42">
        <f t="shared" si="11"/>
        <v>25</v>
      </c>
      <c r="P242" s="43" t="str">
        <f>VLOOKUP(J242,Trübheitsgrad!$B$4:$C$8,2)</f>
        <v>D</v>
      </c>
      <c r="Q242" s="37" t="str">
        <f>VLOOKUP(Händler_Namen,HändlerAdressen,4,0)</f>
        <v>München</v>
      </c>
    </row>
    <row r="243" spans="1:17" x14ac:dyDescent="0.25">
      <c r="A243" s="37" t="s">
        <v>27</v>
      </c>
      <c r="B243" s="37" t="s">
        <v>20</v>
      </c>
      <c r="C243" s="37" t="s">
        <v>23</v>
      </c>
      <c r="D243" s="37" t="str">
        <f>VLOOKUP(MitarbeitNamen,MitarbeiterDaten,7,0)</f>
        <v>Müller</v>
      </c>
      <c r="E243" s="37" t="s">
        <v>18</v>
      </c>
      <c r="F243" s="38">
        <v>45</v>
      </c>
      <c r="G243" s="39">
        <v>47.61</v>
      </c>
      <c r="H243" s="40" t="s">
        <v>21</v>
      </c>
      <c r="I243" s="40"/>
      <c r="J243" s="40">
        <v>0.66</v>
      </c>
      <c r="K243" s="41">
        <v>4</v>
      </c>
      <c r="L243" s="37" t="s">
        <v>15</v>
      </c>
      <c r="M243" s="42">
        <f t="shared" si="9"/>
        <v>2142.4499999999998</v>
      </c>
      <c r="N243" s="42">
        <f t="shared" si="10"/>
        <v>192.82049999999998</v>
      </c>
      <c r="O243" s="42">
        <f t="shared" si="11"/>
        <v>10</v>
      </c>
      <c r="P243" s="43" t="str">
        <f>VLOOKUP(J243,Trübheitsgrad!$B$4:$C$8,2)</f>
        <v>D</v>
      </c>
      <c r="Q243" s="37" t="str">
        <f>VLOOKUP(Händler_Namen,HändlerAdressen,4,0)</f>
        <v>Köln</v>
      </c>
    </row>
    <row r="244" spans="1:17" x14ac:dyDescent="0.25">
      <c r="A244" s="37" t="s">
        <v>27</v>
      </c>
      <c r="B244" s="37" t="s">
        <v>16</v>
      </c>
      <c r="C244" s="37" t="s">
        <v>13</v>
      </c>
      <c r="D244" s="37" t="str">
        <f>VLOOKUP(MitarbeitNamen,MitarbeiterDaten,7,0)</f>
        <v>Klose</v>
      </c>
      <c r="E244" s="37" t="s">
        <v>18</v>
      </c>
      <c r="F244" s="38">
        <v>39</v>
      </c>
      <c r="G244" s="39">
        <v>48.79</v>
      </c>
      <c r="H244" s="40" t="s">
        <v>21</v>
      </c>
      <c r="I244" s="40" t="s">
        <v>21</v>
      </c>
      <c r="J244" s="40">
        <v>0.04</v>
      </c>
      <c r="K244" s="41">
        <v>3</v>
      </c>
      <c r="L244" s="37" t="s">
        <v>19</v>
      </c>
      <c r="M244" s="42">
        <f t="shared" si="9"/>
        <v>1902.81</v>
      </c>
      <c r="N244" s="42">
        <f t="shared" si="10"/>
        <v>171.25289999999998</v>
      </c>
      <c r="O244" s="42">
        <f t="shared" si="11"/>
        <v>25</v>
      </c>
      <c r="P244" s="43" t="str">
        <f>VLOOKUP(J244,Trübheitsgrad!$B$4:$C$8,2)</f>
        <v>A</v>
      </c>
      <c r="Q244" s="37" t="str">
        <f>VLOOKUP(Händler_Namen,HändlerAdressen,4,0)</f>
        <v>Düsseldorf</v>
      </c>
    </row>
    <row r="245" spans="1:17" x14ac:dyDescent="0.25">
      <c r="A245" s="37" t="s">
        <v>27</v>
      </c>
      <c r="B245" s="37" t="s">
        <v>16</v>
      </c>
      <c r="C245" s="37" t="s">
        <v>17</v>
      </c>
      <c r="D245" s="37" t="str">
        <f>VLOOKUP(MitarbeitNamen,MitarbeiterDaten,7,0)</f>
        <v>Löw</v>
      </c>
      <c r="E245" s="37" t="s">
        <v>14</v>
      </c>
      <c r="F245" s="38">
        <v>290</v>
      </c>
      <c r="G245" s="39">
        <v>0.92</v>
      </c>
      <c r="H245" s="40" t="s">
        <v>21</v>
      </c>
      <c r="I245" s="40"/>
      <c r="J245" s="40">
        <v>0.35</v>
      </c>
      <c r="K245" s="41">
        <v>2</v>
      </c>
      <c r="L245" s="37" t="s">
        <v>22</v>
      </c>
      <c r="M245" s="42">
        <f t="shared" si="9"/>
        <v>266.8</v>
      </c>
      <c r="N245" s="42">
        <f t="shared" si="10"/>
        <v>16.007999999999999</v>
      </c>
      <c r="O245" s="42">
        <f t="shared" si="11"/>
        <v>10</v>
      </c>
      <c r="P245" s="43" t="str">
        <f>VLOOKUP(J245,Trübheitsgrad!$B$4:$C$8,2)</f>
        <v>B</v>
      </c>
      <c r="Q245" s="37" t="str">
        <f>VLOOKUP(Händler_Namen,HändlerAdressen,4,0)</f>
        <v>Köln</v>
      </c>
    </row>
    <row r="246" spans="1:17" x14ac:dyDescent="0.25">
      <c r="A246" s="37" t="s">
        <v>27</v>
      </c>
      <c r="B246" s="37" t="s">
        <v>20</v>
      </c>
      <c r="C246" s="37" t="s">
        <v>85</v>
      </c>
      <c r="D246" s="37" t="str">
        <f>VLOOKUP(MitarbeitNamen,MitarbeiterDaten,7,0)</f>
        <v>Löw</v>
      </c>
      <c r="E246" s="37" t="s">
        <v>14</v>
      </c>
      <c r="F246" s="38">
        <v>632</v>
      </c>
      <c r="G246" s="39">
        <v>0.63</v>
      </c>
      <c r="H246" s="40" t="s">
        <v>21</v>
      </c>
      <c r="I246" s="40"/>
      <c r="J246" s="40">
        <v>0.96</v>
      </c>
      <c r="K246" s="41">
        <v>4</v>
      </c>
      <c r="L246" s="37" t="s">
        <v>24</v>
      </c>
      <c r="M246" s="42">
        <f t="shared" si="9"/>
        <v>398.16</v>
      </c>
      <c r="N246" s="42">
        <f t="shared" si="10"/>
        <v>23.889600000000002</v>
      </c>
      <c r="O246" s="42">
        <f t="shared" si="11"/>
        <v>10</v>
      </c>
      <c r="P246" s="43" t="str">
        <f>VLOOKUP(J246,Trübheitsgrad!$B$4:$C$8,2)</f>
        <v>E</v>
      </c>
      <c r="Q246" s="37" t="str">
        <f>VLOOKUP(Händler_Namen,HändlerAdressen,4,0)</f>
        <v>München</v>
      </c>
    </row>
    <row r="247" spans="1:17" x14ac:dyDescent="0.25">
      <c r="A247" s="37" t="s">
        <v>27</v>
      </c>
      <c r="B247" s="37" t="s">
        <v>20</v>
      </c>
      <c r="C247" s="37" t="s">
        <v>26</v>
      </c>
      <c r="D247" s="37" t="e">
        <f>VLOOKUP(MitarbeitNamen,MitarbeiterDaten,7,0)</f>
        <v>#N/A</v>
      </c>
      <c r="E247" s="37" t="s">
        <v>14</v>
      </c>
      <c r="F247" s="38">
        <v>428</v>
      </c>
      <c r="G247" s="39">
        <v>0.1</v>
      </c>
      <c r="H247" s="40" t="s">
        <v>21</v>
      </c>
      <c r="I247" s="40"/>
      <c r="J247" s="40">
        <v>0.71</v>
      </c>
      <c r="K247" s="41">
        <v>3</v>
      </c>
      <c r="L247" s="37" t="s">
        <v>15</v>
      </c>
      <c r="M247" s="42">
        <f t="shared" si="9"/>
        <v>42.800000000000004</v>
      </c>
      <c r="N247" s="42">
        <f t="shared" si="10"/>
        <v>2.5680000000000001</v>
      </c>
      <c r="O247" s="42">
        <f t="shared" si="11"/>
        <v>10</v>
      </c>
      <c r="P247" s="43" t="str">
        <f>VLOOKUP(J247,Trübheitsgrad!$B$4:$C$8,2)</f>
        <v>D</v>
      </c>
      <c r="Q247" s="37" t="str">
        <f>VLOOKUP(Händler_Namen,HändlerAdressen,4,0)</f>
        <v>Köln</v>
      </c>
    </row>
    <row r="248" spans="1:17" x14ac:dyDescent="0.25">
      <c r="A248" s="37" t="s">
        <v>27</v>
      </c>
      <c r="B248" s="37" t="s">
        <v>20</v>
      </c>
      <c r="C248" s="37" t="s">
        <v>13</v>
      </c>
      <c r="D248" s="37" t="str">
        <f>VLOOKUP(MitarbeitNamen,MitarbeiterDaten,7,0)</f>
        <v>Klose</v>
      </c>
      <c r="E248" s="37" t="s">
        <v>18</v>
      </c>
      <c r="F248" s="38">
        <v>28</v>
      </c>
      <c r="G248" s="39">
        <v>51.94</v>
      </c>
      <c r="H248" s="40" t="s">
        <v>21</v>
      </c>
      <c r="I248" s="40" t="s">
        <v>21</v>
      </c>
      <c r="J248" s="40">
        <v>0.2</v>
      </c>
      <c r="K248" s="41">
        <v>1</v>
      </c>
      <c r="L248" s="37" t="s">
        <v>15</v>
      </c>
      <c r="M248" s="42">
        <f t="shared" si="9"/>
        <v>1454.32</v>
      </c>
      <c r="N248" s="42">
        <f t="shared" si="10"/>
        <v>130.8888</v>
      </c>
      <c r="O248" s="42">
        <f t="shared" si="11"/>
        <v>25</v>
      </c>
      <c r="P248" s="43" t="str">
        <f>VLOOKUP(J248,Trübheitsgrad!$B$4:$C$8,2)</f>
        <v>A</v>
      </c>
      <c r="Q248" s="37" t="str">
        <f>VLOOKUP(Händler_Namen,HändlerAdressen,4,0)</f>
        <v>Köln</v>
      </c>
    </row>
    <row r="249" spans="1:17" x14ac:dyDescent="0.25">
      <c r="A249" s="37" t="s">
        <v>27</v>
      </c>
      <c r="B249" s="37" t="s">
        <v>20</v>
      </c>
      <c r="C249" s="37" t="s">
        <v>17</v>
      </c>
      <c r="D249" s="37" t="str">
        <f>VLOOKUP(MitarbeitNamen,MitarbeiterDaten,7,0)</f>
        <v>Löw</v>
      </c>
      <c r="E249" s="37" t="s">
        <v>18</v>
      </c>
      <c r="F249" s="38">
        <v>46</v>
      </c>
      <c r="G249" s="39">
        <v>53.35</v>
      </c>
      <c r="H249" s="40" t="s">
        <v>21</v>
      </c>
      <c r="I249" s="40" t="s">
        <v>21</v>
      </c>
      <c r="J249" s="40">
        <v>0.2</v>
      </c>
      <c r="K249" s="41">
        <v>3</v>
      </c>
      <c r="L249" s="37" t="s">
        <v>19</v>
      </c>
      <c r="M249" s="42">
        <f t="shared" si="9"/>
        <v>2454.1</v>
      </c>
      <c r="N249" s="42">
        <f t="shared" si="10"/>
        <v>220.86899999999997</v>
      </c>
      <c r="O249" s="42">
        <f t="shared" si="11"/>
        <v>25</v>
      </c>
      <c r="P249" s="43" t="str">
        <f>VLOOKUP(J249,Trübheitsgrad!$B$4:$C$8,2)</f>
        <v>A</v>
      </c>
      <c r="Q249" s="37" t="str">
        <f>VLOOKUP(Händler_Namen,HändlerAdressen,4,0)</f>
        <v>Düsseldorf</v>
      </c>
    </row>
    <row r="250" spans="1:17" x14ac:dyDescent="0.25">
      <c r="A250" s="37" t="s">
        <v>27</v>
      </c>
      <c r="B250" s="37" t="s">
        <v>20</v>
      </c>
      <c r="C250" s="37" t="s">
        <v>85</v>
      </c>
      <c r="D250" s="37" t="str">
        <f>VLOOKUP(MitarbeitNamen,MitarbeiterDaten,7,0)</f>
        <v>Löw</v>
      </c>
      <c r="E250" s="37" t="s">
        <v>14</v>
      </c>
      <c r="F250" s="38">
        <v>23</v>
      </c>
      <c r="G250" s="39">
        <v>0.54</v>
      </c>
      <c r="H250" s="40" t="s">
        <v>21</v>
      </c>
      <c r="I250" s="40"/>
      <c r="J250" s="40">
        <v>0.71</v>
      </c>
      <c r="K250" s="41">
        <v>2</v>
      </c>
      <c r="L250" s="37" t="s">
        <v>19</v>
      </c>
      <c r="M250" s="42">
        <f t="shared" si="9"/>
        <v>12.420000000000002</v>
      </c>
      <c r="N250" s="42">
        <f t="shared" si="10"/>
        <v>0.74520000000000008</v>
      </c>
      <c r="O250" s="42">
        <f t="shared" si="11"/>
        <v>10</v>
      </c>
      <c r="P250" s="43" t="str">
        <f>VLOOKUP(J250,Trübheitsgrad!$B$4:$C$8,2)</f>
        <v>D</v>
      </c>
      <c r="Q250" s="37" t="str">
        <f>VLOOKUP(Händler_Namen,HändlerAdressen,4,0)</f>
        <v>Düsseldorf</v>
      </c>
    </row>
    <row r="251" spans="1:17" x14ac:dyDescent="0.25">
      <c r="A251" s="37" t="s">
        <v>27</v>
      </c>
      <c r="B251" s="37" t="s">
        <v>20</v>
      </c>
      <c r="C251" s="37" t="s">
        <v>23</v>
      </c>
      <c r="D251" s="37" t="str">
        <f>VLOOKUP(MitarbeitNamen,MitarbeiterDaten,7,0)</f>
        <v>Müller</v>
      </c>
      <c r="E251" s="37" t="s">
        <v>18</v>
      </c>
      <c r="F251" s="38">
        <v>46</v>
      </c>
      <c r="G251" s="39">
        <v>49.3</v>
      </c>
      <c r="H251" s="40" t="s">
        <v>21</v>
      </c>
      <c r="I251" s="40"/>
      <c r="J251" s="40">
        <v>0.83</v>
      </c>
      <c r="K251" s="41">
        <v>4</v>
      </c>
      <c r="L251" s="37" t="s">
        <v>22</v>
      </c>
      <c r="M251" s="42">
        <f t="shared" si="9"/>
        <v>2267.7999999999997</v>
      </c>
      <c r="N251" s="42">
        <f t="shared" si="10"/>
        <v>204.10199999999998</v>
      </c>
      <c r="O251" s="42">
        <f t="shared" si="11"/>
        <v>10</v>
      </c>
      <c r="P251" s="43" t="str">
        <f>VLOOKUP(J251,Trübheitsgrad!$B$4:$C$8,2)</f>
        <v>D</v>
      </c>
      <c r="Q251" s="37" t="str">
        <f>VLOOKUP(Händler_Namen,HändlerAdressen,4,0)</f>
        <v>Köln</v>
      </c>
    </row>
    <row r="252" spans="1:17" x14ac:dyDescent="0.25">
      <c r="A252" s="37" t="s">
        <v>27</v>
      </c>
      <c r="B252" s="37" t="s">
        <v>20</v>
      </c>
      <c r="C252" s="37" t="s">
        <v>13</v>
      </c>
      <c r="D252" s="37" t="str">
        <f>VLOOKUP(MitarbeitNamen,MitarbeiterDaten,7,0)</f>
        <v>Klose</v>
      </c>
      <c r="E252" s="37" t="s">
        <v>14</v>
      </c>
      <c r="F252" s="38">
        <v>678</v>
      </c>
      <c r="G252" s="39">
        <v>0.5</v>
      </c>
      <c r="H252" s="40" t="s">
        <v>21</v>
      </c>
      <c r="I252" s="40"/>
      <c r="J252" s="40">
        <v>0.92</v>
      </c>
      <c r="K252" s="41">
        <v>2</v>
      </c>
      <c r="L252" s="37" t="s">
        <v>15</v>
      </c>
      <c r="M252" s="42">
        <f t="shared" si="9"/>
        <v>339</v>
      </c>
      <c r="N252" s="42">
        <f t="shared" si="10"/>
        <v>20.34</v>
      </c>
      <c r="O252" s="42">
        <f t="shared" si="11"/>
        <v>10</v>
      </c>
      <c r="P252" s="43" t="str">
        <f>VLOOKUP(J252,Trübheitsgrad!$B$4:$C$8,2)</f>
        <v>E</v>
      </c>
      <c r="Q252" s="37" t="str">
        <f>VLOOKUP(Händler_Namen,HändlerAdressen,4,0)</f>
        <v>Köln</v>
      </c>
    </row>
    <row r="253" spans="1:17" x14ac:dyDescent="0.25">
      <c r="A253" s="37" t="s">
        <v>27</v>
      </c>
      <c r="B253" s="37" t="s">
        <v>20</v>
      </c>
      <c r="C253" s="37" t="s">
        <v>17</v>
      </c>
      <c r="D253" s="37" t="str">
        <f>VLOOKUP(MitarbeitNamen,MitarbeiterDaten,7,0)</f>
        <v>Löw</v>
      </c>
      <c r="E253" s="37" t="s">
        <v>18</v>
      </c>
      <c r="F253" s="38">
        <v>26</v>
      </c>
      <c r="G253" s="39">
        <v>49.63</v>
      </c>
      <c r="H253" s="40" t="s">
        <v>21</v>
      </c>
      <c r="I253" s="40" t="s">
        <v>21</v>
      </c>
      <c r="J253" s="40">
        <v>0.01</v>
      </c>
      <c r="K253" s="41">
        <v>1</v>
      </c>
      <c r="L253" s="37" t="s">
        <v>22</v>
      </c>
      <c r="M253" s="42">
        <f t="shared" si="9"/>
        <v>1290.3800000000001</v>
      </c>
      <c r="N253" s="42">
        <f t="shared" si="10"/>
        <v>116.13420000000001</v>
      </c>
      <c r="O253" s="42">
        <f t="shared" si="11"/>
        <v>25</v>
      </c>
      <c r="P253" s="43" t="str">
        <f>VLOOKUP(J253,Trübheitsgrad!$B$4:$C$8,2)</f>
        <v>A</v>
      </c>
      <c r="Q253" s="37" t="str">
        <f>VLOOKUP(Händler_Namen,HändlerAdressen,4,0)</f>
        <v>Köln</v>
      </c>
    </row>
    <row r="254" spans="1:17" x14ac:dyDescent="0.25">
      <c r="A254" s="37" t="s">
        <v>27</v>
      </c>
      <c r="B254" s="37" t="s">
        <v>25</v>
      </c>
      <c r="C254" s="37" t="s">
        <v>26</v>
      </c>
      <c r="D254" s="37" t="e">
        <f>VLOOKUP(MitarbeitNamen,MitarbeiterDaten,7,0)</f>
        <v>#N/A</v>
      </c>
      <c r="E254" s="37" t="s">
        <v>18</v>
      </c>
      <c r="F254" s="38">
        <v>18</v>
      </c>
      <c r="G254" s="39">
        <v>49.05</v>
      </c>
      <c r="H254" s="40" t="s">
        <v>21</v>
      </c>
      <c r="I254" s="40"/>
      <c r="J254" s="40">
        <v>0.63</v>
      </c>
      <c r="K254" s="41">
        <v>4</v>
      </c>
      <c r="L254" s="37" t="s">
        <v>15</v>
      </c>
      <c r="M254" s="42">
        <f t="shared" si="9"/>
        <v>882.9</v>
      </c>
      <c r="N254" s="42">
        <f t="shared" si="10"/>
        <v>52.973999999999997</v>
      </c>
      <c r="O254" s="42">
        <f t="shared" si="11"/>
        <v>10</v>
      </c>
      <c r="P254" s="43" t="str">
        <f>VLOOKUP(J254,Trübheitsgrad!$B$4:$C$8,2)</f>
        <v>D</v>
      </c>
      <c r="Q254" s="37" t="str">
        <f>VLOOKUP(Händler_Namen,HändlerAdressen,4,0)</f>
        <v>Köln</v>
      </c>
    </row>
    <row r="255" spans="1:17" x14ac:dyDescent="0.25">
      <c r="A255" s="37" t="s">
        <v>27</v>
      </c>
      <c r="B255" s="37" t="s">
        <v>25</v>
      </c>
      <c r="C255" s="37" t="s">
        <v>13</v>
      </c>
      <c r="D255" s="37" t="str">
        <f>VLOOKUP(MitarbeitNamen,MitarbeiterDaten,7,0)</f>
        <v>Klose</v>
      </c>
      <c r="E255" s="37" t="s">
        <v>14</v>
      </c>
      <c r="F255" s="38">
        <v>270</v>
      </c>
      <c r="G255" s="39">
        <v>0.06</v>
      </c>
      <c r="H255" s="40" t="s">
        <v>21</v>
      </c>
      <c r="I255" s="40"/>
      <c r="J255" s="40">
        <v>0.25</v>
      </c>
      <c r="K255" s="41">
        <v>5</v>
      </c>
      <c r="L255" s="37" t="s">
        <v>19</v>
      </c>
      <c r="M255" s="42">
        <f t="shared" si="9"/>
        <v>16.2</v>
      </c>
      <c r="N255" s="42">
        <f t="shared" si="10"/>
        <v>0.97199999999999998</v>
      </c>
      <c r="O255" s="42">
        <f t="shared" si="11"/>
        <v>10</v>
      </c>
      <c r="P255" s="43" t="str">
        <f>VLOOKUP(J255,Trübheitsgrad!$B$4:$C$8,2)</f>
        <v>A</v>
      </c>
      <c r="Q255" s="37" t="str">
        <f>VLOOKUP(Händler_Namen,HändlerAdressen,4,0)</f>
        <v>Düsseldorf</v>
      </c>
    </row>
    <row r="256" spans="1:17" x14ac:dyDescent="0.25">
      <c r="A256" s="37" t="s">
        <v>27</v>
      </c>
      <c r="B256" s="37" t="s">
        <v>25</v>
      </c>
      <c r="C256" s="37" t="s">
        <v>17</v>
      </c>
      <c r="D256" s="37" t="str">
        <f>VLOOKUP(MitarbeitNamen,MitarbeiterDaten,7,0)</f>
        <v>Löw</v>
      </c>
      <c r="E256" s="37" t="s">
        <v>14</v>
      </c>
      <c r="F256" s="38">
        <v>244</v>
      </c>
      <c r="G256" s="39">
        <v>0.98</v>
      </c>
      <c r="H256" s="40"/>
      <c r="I256" s="40"/>
      <c r="J256" s="40">
        <v>0.36</v>
      </c>
      <c r="K256" s="41">
        <v>4</v>
      </c>
      <c r="L256" s="37" t="s">
        <v>22</v>
      </c>
      <c r="M256" s="42">
        <f t="shared" si="9"/>
        <v>239.12</v>
      </c>
      <c r="N256" s="42">
        <f t="shared" si="10"/>
        <v>14.347199999999999</v>
      </c>
      <c r="O256" s="42">
        <f t="shared" si="11"/>
        <v>10</v>
      </c>
      <c r="P256" s="43" t="str">
        <f>VLOOKUP(J256,Trübheitsgrad!$B$4:$C$8,2)</f>
        <v>B</v>
      </c>
      <c r="Q256" s="37" t="str">
        <f>VLOOKUP(Händler_Namen,HändlerAdressen,4,0)</f>
        <v>Köln</v>
      </c>
    </row>
    <row r="257" spans="1:17" x14ac:dyDescent="0.25">
      <c r="A257" s="37" t="s">
        <v>27</v>
      </c>
      <c r="B257" s="37" t="s">
        <v>20</v>
      </c>
      <c r="C257" s="37" t="s">
        <v>85</v>
      </c>
      <c r="D257" s="37" t="str">
        <f>VLOOKUP(MitarbeitNamen,MitarbeiterDaten,7,0)</f>
        <v>Löw</v>
      </c>
      <c r="E257" s="37" t="s">
        <v>14</v>
      </c>
      <c r="F257" s="38">
        <v>61</v>
      </c>
      <c r="G257" s="39">
        <v>0.39</v>
      </c>
      <c r="H257" s="40" t="s">
        <v>21</v>
      </c>
      <c r="I257" s="40"/>
      <c r="J257" s="40">
        <v>0.86</v>
      </c>
      <c r="K257" s="41">
        <v>3</v>
      </c>
      <c r="L257" s="37" t="s">
        <v>15</v>
      </c>
      <c r="M257" s="42">
        <f t="shared" si="9"/>
        <v>23.79</v>
      </c>
      <c r="N257" s="42">
        <f t="shared" si="10"/>
        <v>1.4274</v>
      </c>
      <c r="O257" s="42">
        <f t="shared" si="11"/>
        <v>10</v>
      </c>
      <c r="P257" s="43" t="str">
        <f>VLOOKUP(J257,Trübheitsgrad!$B$4:$C$8,2)</f>
        <v>D</v>
      </c>
      <c r="Q257" s="37" t="str">
        <f>VLOOKUP(Händler_Namen,HändlerAdressen,4,0)</f>
        <v>Köln</v>
      </c>
    </row>
    <row r="258" spans="1:17" x14ac:dyDescent="0.25">
      <c r="A258" s="37" t="s">
        <v>27</v>
      </c>
      <c r="B258" s="37" t="s">
        <v>20</v>
      </c>
      <c r="C258" s="37" t="s">
        <v>23</v>
      </c>
      <c r="D258" s="37" t="str">
        <f>VLOOKUP(MitarbeitNamen,MitarbeiterDaten,7,0)</f>
        <v>Müller</v>
      </c>
      <c r="E258" s="37" t="s">
        <v>18</v>
      </c>
      <c r="F258" s="38">
        <v>18</v>
      </c>
      <c r="G258" s="39">
        <v>49.9</v>
      </c>
      <c r="H258" s="40" t="s">
        <v>21</v>
      </c>
      <c r="I258" s="40"/>
      <c r="J258" s="40">
        <v>0.82</v>
      </c>
      <c r="K258" s="41">
        <v>2</v>
      </c>
      <c r="L258" s="37" t="s">
        <v>24</v>
      </c>
      <c r="M258" s="42">
        <f t="shared" si="9"/>
        <v>898.19999999999993</v>
      </c>
      <c r="N258" s="42">
        <f t="shared" si="10"/>
        <v>53.891999999999996</v>
      </c>
      <c r="O258" s="42">
        <f t="shared" si="11"/>
        <v>10</v>
      </c>
      <c r="P258" s="43" t="str">
        <f>VLOOKUP(J258,Trübheitsgrad!$B$4:$C$8,2)</f>
        <v>D</v>
      </c>
      <c r="Q258" s="37" t="str">
        <f>VLOOKUP(Händler_Namen,HändlerAdressen,4,0)</f>
        <v>München</v>
      </c>
    </row>
    <row r="259" spans="1:17" x14ac:dyDescent="0.25">
      <c r="A259" s="37" t="s">
        <v>27</v>
      </c>
      <c r="B259" s="37" t="s">
        <v>20</v>
      </c>
      <c r="C259" s="37" t="s">
        <v>13</v>
      </c>
      <c r="D259" s="37" t="str">
        <f>VLOOKUP(MitarbeitNamen,MitarbeiterDaten,7,0)</f>
        <v>Klose</v>
      </c>
      <c r="E259" s="37" t="s">
        <v>14</v>
      </c>
      <c r="F259" s="38">
        <v>156</v>
      </c>
      <c r="G259" s="39">
        <v>0.47</v>
      </c>
      <c r="H259" s="40"/>
      <c r="I259" s="40"/>
      <c r="J259" s="40">
        <v>0.75</v>
      </c>
      <c r="K259" s="41">
        <v>4</v>
      </c>
      <c r="L259" s="37" t="s">
        <v>24</v>
      </c>
      <c r="M259" s="42">
        <f t="shared" si="9"/>
        <v>73.319999999999993</v>
      </c>
      <c r="N259" s="42">
        <f t="shared" si="10"/>
        <v>4.3991999999999996</v>
      </c>
      <c r="O259" s="42">
        <f t="shared" si="11"/>
        <v>10</v>
      </c>
      <c r="P259" s="43" t="str">
        <f>VLOOKUP(J259,Trübheitsgrad!$B$4:$C$8,2)</f>
        <v>D</v>
      </c>
      <c r="Q259" s="37" t="str">
        <f>VLOOKUP(Händler_Namen,HändlerAdressen,4,0)</f>
        <v>München</v>
      </c>
    </row>
    <row r="260" spans="1:17" x14ac:dyDescent="0.25">
      <c r="A260" s="37" t="s">
        <v>27</v>
      </c>
      <c r="B260" s="37" t="s">
        <v>20</v>
      </c>
      <c r="C260" s="37" t="s">
        <v>17</v>
      </c>
      <c r="D260" s="37" t="str">
        <f>VLOOKUP(MitarbeitNamen,MitarbeiterDaten,7,0)</f>
        <v>Löw</v>
      </c>
      <c r="E260" s="37" t="s">
        <v>14</v>
      </c>
      <c r="F260" s="38">
        <v>257</v>
      </c>
      <c r="G260" s="39">
        <v>0.63</v>
      </c>
      <c r="H260" s="40" t="s">
        <v>21</v>
      </c>
      <c r="I260" s="40"/>
      <c r="J260" s="40">
        <v>0.95</v>
      </c>
      <c r="K260" s="41">
        <v>3</v>
      </c>
      <c r="L260" s="37" t="s">
        <v>22</v>
      </c>
      <c r="M260" s="42">
        <f t="shared" si="9"/>
        <v>161.91</v>
      </c>
      <c r="N260" s="42">
        <f t="shared" si="10"/>
        <v>9.714599999999999</v>
      </c>
      <c r="O260" s="42">
        <f t="shared" si="11"/>
        <v>10</v>
      </c>
      <c r="P260" s="43" t="str">
        <f>VLOOKUP(J260,Trübheitsgrad!$B$4:$C$8,2)</f>
        <v>E</v>
      </c>
      <c r="Q260" s="37" t="str">
        <f>VLOOKUP(Händler_Namen,HändlerAdressen,4,0)</f>
        <v>Köln</v>
      </c>
    </row>
    <row r="261" spans="1:17" x14ac:dyDescent="0.25">
      <c r="A261" s="37" t="s">
        <v>27</v>
      </c>
      <c r="B261" s="37" t="s">
        <v>16</v>
      </c>
      <c r="C261" s="37" t="s">
        <v>26</v>
      </c>
      <c r="D261" s="37" t="e">
        <f>VLOOKUP(MitarbeitNamen,MitarbeiterDaten,7,0)</f>
        <v>#N/A</v>
      </c>
      <c r="E261" s="37" t="s">
        <v>14</v>
      </c>
      <c r="F261" s="38">
        <v>542</v>
      </c>
      <c r="G261" s="39">
        <v>0.16</v>
      </c>
      <c r="H261" s="40"/>
      <c r="I261" s="40"/>
      <c r="J261" s="40">
        <v>0.04</v>
      </c>
      <c r="K261" s="41">
        <v>1</v>
      </c>
      <c r="L261" s="37" t="s">
        <v>15</v>
      </c>
      <c r="M261" s="42">
        <f t="shared" si="9"/>
        <v>86.72</v>
      </c>
      <c r="N261" s="42">
        <f t="shared" si="10"/>
        <v>5.2031999999999998</v>
      </c>
      <c r="O261" s="42">
        <f t="shared" si="11"/>
        <v>10</v>
      </c>
      <c r="P261" s="43" t="str">
        <f>VLOOKUP(J261,Trübheitsgrad!$B$4:$C$8,2)</f>
        <v>A</v>
      </c>
      <c r="Q261" s="37" t="str">
        <f>VLOOKUP(Händler_Namen,HändlerAdressen,4,0)</f>
        <v>Köln</v>
      </c>
    </row>
    <row r="262" spans="1:17" x14ac:dyDescent="0.25">
      <c r="A262" s="37" t="s">
        <v>27</v>
      </c>
      <c r="B262" s="37" t="s">
        <v>20</v>
      </c>
      <c r="C262" s="37" t="s">
        <v>23</v>
      </c>
      <c r="D262" s="37" t="str">
        <f>VLOOKUP(MitarbeitNamen,MitarbeiterDaten,7,0)</f>
        <v>Müller</v>
      </c>
      <c r="E262" s="37" t="s">
        <v>18</v>
      </c>
      <c r="F262" s="38">
        <v>47</v>
      </c>
      <c r="G262" s="39">
        <v>51.54</v>
      </c>
      <c r="H262" s="40" t="s">
        <v>21</v>
      </c>
      <c r="I262" s="40" t="s">
        <v>21</v>
      </c>
      <c r="J262" s="40">
        <v>0.71</v>
      </c>
      <c r="K262" s="41">
        <v>3</v>
      </c>
      <c r="L262" s="37" t="s">
        <v>15</v>
      </c>
      <c r="M262" s="42">
        <f t="shared" si="9"/>
        <v>2422.38</v>
      </c>
      <c r="N262" s="42">
        <f t="shared" si="10"/>
        <v>218.01419999999999</v>
      </c>
      <c r="O262" s="42">
        <f t="shared" si="11"/>
        <v>25</v>
      </c>
      <c r="P262" s="43" t="str">
        <f>VLOOKUP(J262,Trübheitsgrad!$B$4:$C$8,2)</f>
        <v>D</v>
      </c>
      <c r="Q262" s="37" t="str">
        <f>VLOOKUP(Händler_Namen,HändlerAdressen,4,0)</f>
        <v>Köln</v>
      </c>
    </row>
    <row r="263" spans="1:17" x14ac:dyDescent="0.25">
      <c r="A263" s="37" t="s">
        <v>27</v>
      </c>
      <c r="B263" s="37" t="s">
        <v>25</v>
      </c>
      <c r="C263" s="37" t="s">
        <v>13</v>
      </c>
      <c r="D263" s="37" t="str">
        <f>VLOOKUP(MitarbeitNamen,MitarbeiterDaten,7,0)</f>
        <v>Klose</v>
      </c>
      <c r="E263" s="37" t="s">
        <v>14</v>
      </c>
      <c r="F263" s="38">
        <v>506</v>
      </c>
      <c r="G263" s="39">
        <v>0.39</v>
      </c>
      <c r="H263" s="40" t="s">
        <v>21</v>
      </c>
      <c r="I263" s="40"/>
      <c r="J263" s="40">
        <v>0.05</v>
      </c>
      <c r="K263" s="41">
        <v>2</v>
      </c>
      <c r="L263" s="37" t="s">
        <v>19</v>
      </c>
      <c r="M263" s="42">
        <f t="shared" si="9"/>
        <v>197.34</v>
      </c>
      <c r="N263" s="42">
        <f t="shared" si="10"/>
        <v>11.840399999999999</v>
      </c>
      <c r="O263" s="42">
        <f t="shared" si="11"/>
        <v>10</v>
      </c>
      <c r="P263" s="43" t="str">
        <f>VLOOKUP(J263,Trübheitsgrad!$B$4:$C$8,2)</f>
        <v>A</v>
      </c>
      <c r="Q263" s="37" t="str">
        <f>VLOOKUP(Händler_Namen,HändlerAdressen,4,0)</f>
        <v>Düsseldorf</v>
      </c>
    </row>
    <row r="264" spans="1:17" x14ac:dyDescent="0.25">
      <c r="A264" s="37" t="s">
        <v>27</v>
      </c>
      <c r="B264" s="37" t="s">
        <v>25</v>
      </c>
      <c r="C264" s="37" t="s">
        <v>17</v>
      </c>
      <c r="D264" s="37" t="str">
        <f>VLOOKUP(MitarbeitNamen,MitarbeiterDaten,7,0)</f>
        <v>Löw</v>
      </c>
      <c r="E264" s="37" t="s">
        <v>14</v>
      </c>
      <c r="F264" s="38">
        <v>107</v>
      </c>
      <c r="G264" s="39">
        <v>0.78</v>
      </c>
      <c r="H264" s="40" t="s">
        <v>21</v>
      </c>
      <c r="I264" s="40"/>
      <c r="J264" s="40">
        <v>0.39</v>
      </c>
      <c r="K264" s="41">
        <v>4</v>
      </c>
      <c r="L264" s="37" t="s">
        <v>19</v>
      </c>
      <c r="M264" s="42">
        <f t="shared" ref="M264:M327" si="12">F264*G264</f>
        <v>83.460000000000008</v>
      </c>
      <c r="N264" s="42">
        <f t="shared" ref="N264:N327" si="13">IF(M264&lt;1000,$H$2*M264,$H$1*M264)</f>
        <v>5.0076000000000001</v>
      </c>
      <c r="O264" s="42">
        <f t="shared" ref="O264:O327" si="14">IF(I264="x",25,10)</f>
        <v>10</v>
      </c>
      <c r="P264" s="43" t="str">
        <f>VLOOKUP(J264,Trübheitsgrad!$B$4:$C$8,2)</f>
        <v>B</v>
      </c>
      <c r="Q264" s="37" t="str">
        <f>VLOOKUP(Händler_Namen,HändlerAdressen,4,0)</f>
        <v>Düsseldorf</v>
      </c>
    </row>
    <row r="265" spans="1:17" x14ac:dyDescent="0.25">
      <c r="A265" s="37" t="s">
        <v>27</v>
      </c>
      <c r="B265" s="37" t="s">
        <v>16</v>
      </c>
      <c r="C265" s="37" t="s">
        <v>26</v>
      </c>
      <c r="D265" s="37" t="e">
        <f>VLOOKUP(MitarbeitNamen,MitarbeiterDaten,7,0)</f>
        <v>#N/A</v>
      </c>
      <c r="E265" s="37" t="s">
        <v>18</v>
      </c>
      <c r="F265" s="38">
        <v>23</v>
      </c>
      <c r="G265" s="39">
        <v>52.54</v>
      </c>
      <c r="H265" s="40" t="s">
        <v>21</v>
      </c>
      <c r="I265" s="40" t="s">
        <v>21</v>
      </c>
      <c r="J265" s="40">
        <v>0.99</v>
      </c>
      <c r="K265" s="41">
        <v>2</v>
      </c>
      <c r="L265" s="37" t="s">
        <v>24</v>
      </c>
      <c r="M265" s="42">
        <f t="shared" si="12"/>
        <v>1208.42</v>
      </c>
      <c r="N265" s="42">
        <f t="shared" si="13"/>
        <v>108.7578</v>
      </c>
      <c r="O265" s="42">
        <f t="shared" si="14"/>
        <v>25</v>
      </c>
      <c r="P265" s="43" t="str">
        <f>VLOOKUP(J265,Trübheitsgrad!$B$4:$C$8,2)</f>
        <v>E</v>
      </c>
      <c r="Q265" s="37" t="str">
        <f>VLOOKUP(Händler_Namen,HändlerAdressen,4,0)</f>
        <v>München</v>
      </c>
    </row>
    <row r="266" spans="1:17" x14ac:dyDescent="0.25">
      <c r="A266" s="37" t="s">
        <v>27</v>
      </c>
      <c r="B266" s="37" t="s">
        <v>0</v>
      </c>
      <c r="C266" s="37" t="s">
        <v>23</v>
      </c>
      <c r="D266" s="37" t="str">
        <f>VLOOKUP(MitarbeitNamen,MitarbeiterDaten,7,0)</f>
        <v>Müller</v>
      </c>
      <c r="E266" s="37" t="s">
        <v>14</v>
      </c>
      <c r="F266" s="38">
        <v>596</v>
      </c>
      <c r="G266" s="39">
        <v>0.83</v>
      </c>
      <c r="H266" s="40" t="s">
        <v>21</v>
      </c>
      <c r="I266" s="40"/>
      <c r="J266" s="40">
        <v>0.27</v>
      </c>
      <c r="K266" s="41">
        <v>1</v>
      </c>
      <c r="L266" s="37" t="s">
        <v>22</v>
      </c>
      <c r="M266" s="42">
        <f t="shared" si="12"/>
        <v>494.67999999999995</v>
      </c>
      <c r="N266" s="42">
        <f t="shared" si="13"/>
        <v>29.680799999999994</v>
      </c>
      <c r="O266" s="42">
        <f t="shared" si="14"/>
        <v>10</v>
      </c>
      <c r="P266" s="43" t="str">
        <f>VLOOKUP(J266,Trübheitsgrad!$B$4:$C$8,2)</f>
        <v>A</v>
      </c>
      <c r="Q266" s="37" t="str">
        <f>VLOOKUP(Händler_Namen,HändlerAdressen,4,0)</f>
        <v>Köln</v>
      </c>
    </row>
    <row r="267" spans="1:17" x14ac:dyDescent="0.25">
      <c r="A267" s="37" t="s">
        <v>27</v>
      </c>
      <c r="B267" s="37" t="s">
        <v>20</v>
      </c>
      <c r="C267" s="37" t="s">
        <v>85</v>
      </c>
      <c r="D267" s="37" t="str">
        <f>VLOOKUP(MitarbeitNamen,MitarbeiterDaten,7,0)</f>
        <v>Löw</v>
      </c>
      <c r="E267" s="37" t="s">
        <v>18</v>
      </c>
      <c r="F267" s="38">
        <v>1</v>
      </c>
      <c r="G267" s="39">
        <v>47.1</v>
      </c>
      <c r="H267" s="40"/>
      <c r="I267" s="40" t="s">
        <v>21</v>
      </c>
      <c r="J267" s="40">
        <v>0.32</v>
      </c>
      <c r="K267" s="41">
        <v>4</v>
      </c>
      <c r="L267" s="37" t="s">
        <v>22</v>
      </c>
      <c r="M267" s="42">
        <f t="shared" si="12"/>
        <v>47.1</v>
      </c>
      <c r="N267" s="42">
        <f t="shared" si="13"/>
        <v>2.8260000000000001</v>
      </c>
      <c r="O267" s="42">
        <f t="shared" si="14"/>
        <v>25</v>
      </c>
      <c r="P267" s="43" t="str">
        <f>VLOOKUP(J267,Trübheitsgrad!$B$4:$C$8,2)</f>
        <v>A</v>
      </c>
      <c r="Q267" s="37" t="str">
        <f>VLOOKUP(Händler_Namen,HändlerAdressen,4,0)</f>
        <v>Köln</v>
      </c>
    </row>
    <row r="268" spans="1:17" x14ac:dyDescent="0.25">
      <c r="A268" s="37" t="s">
        <v>27</v>
      </c>
      <c r="B268" s="37" t="s">
        <v>20</v>
      </c>
      <c r="C268" s="37" t="s">
        <v>23</v>
      </c>
      <c r="D268" s="37" t="str">
        <f>VLOOKUP(MitarbeitNamen,MitarbeiterDaten,7,0)</f>
        <v>Müller</v>
      </c>
      <c r="E268" s="37" t="s">
        <v>18</v>
      </c>
      <c r="F268" s="38">
        <v>4</v>
      </c>
      <c r="G268" s="39">
        <v>46.05</v>
      </c>
      <c r="H268" s="40" t="s">
        <v>21</v>
      </c>
      <c r="I268" s="40" t="s">
        <v>21</v>
      </c>
      <c r="J268" s="40">
        <v>0.92</v>
      </c>
      <c r="K268" s="41">
        <v>5</v>
      </c>
      <c r="L268" s="37" t="s">
        <v>19</v>
      </c>
      <c r="M268" s="42">
        <f t="shared" si="12"/>
        <v>184.2</v>
      </c>
      <c r="N268" s="42">
        <f t="shared" si="13"/>
        <v>11.052</v>
      </c>
      <c r="O268" s="42">
        <f t="shared" si="14"/>
        <v>25</v>
      </c>
      <c r="P268" s="43" t="str">
        <f>VLOOKUP(J268,Trübheitsgrad!$B$4:$C$8,2)</f>
        <v>E</v>
      </c>
      <c r="Q268" s="37" t="str">
        <f>VLOOKUP(Händler_Namen,HändlerAdressen,4,0)</f>
        <v>Düsseldorf</v>
      </c>
    </row>
    <row r="269" spans="1:17" x14ac:dyDescent="0.25">
      <c r="A269" s="37" t="s">
        <v>27</v>
      </c>
      <c r="B269" s="37" t="s">
        <v>16</v>
      </c>
      <c r="C269" s="37" t="s">
        <v>26</v>
      </c>
      <c r="D269" s="37" t="e">
        <f>VLOOKUP(MitarbeitNamen,MitarbeiterDaten,7,0)</f>
        <v>#N/A</v>
      </c>
      <c r="E269" s="37" t="s">
        <v>14</v>
      </c>
      <c r="F269" s="38">
        <v>332</v>
      </c>
      <c r="G269" s="39">
        <v>0.13</v>
      </c>
      <c r="H269" s="40" t="s">
        <v>21</v>
      </c>
      <c r="I269" s="40"/>
      <c r="J269" s="40">
        <v>0.54</v>
      </c>
      <c r="K269" s="41">
        <v>4</v>
      </c>
      <c r="L269" s="37" t="s">
        <v>22</v>
      </c>
      <c r="M269" s="42">
        <f t="shared" si="12"/>
        <v>43.160000000000004</v>
      </c>
      <c r="N269" s="42">
        <f t="shared" si="13"/>
        <v>2.5896000000000003</v>
      </c>
      <c r="O269" s="42">
        <f t="shared" si="14"/>
        <v>10</v>
      </c>
      <c r="P269" s="43" t="str">
        <f>VLOOKUP(J269,Trübheitsgrad!$B$4:$C$8,2)</f>
        <v>C</v>
      </c>
      <c r="Q269" s="37" t="str">
        <f>VLOOKUP(Händler_Namen,HändlerAdressen,4,0)</f>
        <v>Köln</v>
      </c>
    </row>
    <row r="270" spans="1:17" x14ac:dyDescent="0.25">
      <c r="A270" s="37" t="s">
        <v>27</v>
      </c>
      <c r="B270" s="37" t="s">
        <v>20</v>
      </c>
      <c r="C270" s="37" t="s">
        <v>13</v>
      </c>
      <c r="D270" s="37" t="str">
        <f>VLOOKUP(MitarbeitNamen,MitarbeiterDaten,7,0)</f>
        <v>Klose</v>
      </c>
      <c r="E270" s="37" t="s">
        <v>14</v>
      </c>
      <c r="F270" s="38">
        <v>15</v>
      </c>
      <c r="G270" s="39">
        <v>0.54</v>
      </c>
      <c r="H270" s="40" t="s">
        <v>21</v>
      </c>
      <c r="I270" s="40"/>
      <c r="J270" s="40">
        <v>0.36</v>
      </c>
      <c r="K270" s="41">
        <v>3</v>
      </c>
      <c r="L270" s="37" t="s">
        <v>15</v>
      </c>
      <c r="M270" s="42">
        <f t="shared" si="12"/>
        <v>8.1000000000000014</v>
      </c>
      <c r="N270" s="42">
        <f t="shared" si="13"/>
        <v>0.48600000000000004</v>
      </c>
      <c r="O270" s="42">
        <f t="shared" si="14"/>
        <v>10</v>
      </c>
      <c r="P270" s="43" t="str">
        <f>VLOOKUP(J270,Trübheitsgrad!$B$4:$C$8,2)</f>
        <v>B</v>
      </c>
      <c r="Q270" s="37" t="str">
        <f>VLOOKUP(Händler_Namen,HändlerAdressen,4,0)</f>
        <v>Köln</v>
      </c>
    </row>
    <row r="271" spans="1:17" x14ac:dyDescent="0.25">
      <c r="A271" s="37" t="s">
        <v>27</v>
      </c>
      <c r="B271" s="37" t="s">
        <v>20</v>
      </c>
      <c r="C271" s="37" t="s">
        <v>17</v>
      </c>
      <c r="D271" s="37" t="str">
        <f>VLOOKUP(MitarbeitNamen,MitarbeiterDaten,7,0)</f>
        <v>Löw</v>
      </c>
      <c r="E271" s="37" t="s">
        <v>18</v>
      </c>
      <c r="F271" s="38">
        <v>33</v>
      </c>
      <c r="G271" s="39">
        <v>50.44</v>
      </c>
      <c r="H271" s="40" t="s">
        <v>21</v>
      </c>
      <c r="I271" s="40" t="s">
        <v>21</v>
      </c>
      <c r="J271" s="40">
        <v>0.08</v>
      </c>
      <c r="K271" s="41">
        <v>2</v>
      </c>
      <c r="L271" s="37" t="s">
        <v>19</v>
      </c>
      <c r="M271" s="42">
        <f t="shared" si="12"/>
        <v>1664.52</v>
      </c>
      <c r="N271" s="42">
        <f t="shared" si="13"/>
        <v>149.80679999999998</v>
      </c>
      <c r="O271" s="42">
        <f t="shared" si="14"/>
        <v>25</v>
      </c>
      <c r="P271" s="43" t="str">
        <f>VLOOKUP(J271,Trübheitsgrad!$B$4:$C$8,2)</f>
        <v>A</v>
      </c>
      <c r="Q271" s="37" t="str">
        <f>VLOOKUP(Händler_Namen,HändlerAdressen,4,0)</f>
        <v>Düsseldorf</v>
      </c>
    </row>
    <row r="272" spans="1:17" x14ac:dyDescent="0.25">
      <c r="A272" s="37" t="s">
        <v>27</v>
      </c>
      <c r="B272" s="37" t="s">
        <v>20</v>
      </c>
      <c r="C272" s="37" t="s">
        <v>85</v>
      </c>
      <c r="D272" s="37" t="str">
        <f>VLOOKUP(MitarbeitNamen,MitarbeiterDaten,7,0)</f>
        <v>Löw</v>
      </c>
      <c r="E272" s="37" t="s">
        <v>14</v>
      </c>
      <c r="F272" s="38">
        <v>827</v>
      </c>
      <c r="G272" s="39">
        <v>0.08</v>
      </c>
      <c r="H272" s="40" t="s">
        <v>21</v>
      </c>
      <c r="I272" s="40"/>
      <c r="J272" s="40">
        <v>0.87</v>
      </c>
      <c r="K272" s="41">
        <v>4</v>
      </c>
      <c r="L272" s="37" t="s">
        <v>19</v>
      </c>
      <c r="M272" s="42">
        <f t="shared" si="12"/>
        <v>66.16</v>
      </c>
      <c r="N272" s="42">
        <f t="shared" si="13"/>
        <v>3.9695999999999998</v>
      </c>
      <c r="O272" s="42">
        <f t="shared" si="14"/>
        <v>10</v>
      </c>
      <c r="P272" s="43" t="str">
        <f>VLOOKUP(J272,Trübheitsgrad!$B$4:$C$8,2)</f>
        <v>D</v>
      </c>
      <c r="Q272" s="37" t="str">
        <f>VLOOKUP(Händler_Namen,HändlerAdressen,4,0)</f>
        <v>Düsseldorf</v>
      </c>
    </row>
    <row r="273" spans="1:17" x14ac:dyDescent="0.25">
      <c r="A273" s="37" t="s">
        <v>27</v>
      </c>
      <c r="B273" s="37" t="s">
        <v>25</v>
      </c>
      <c r="C273" s="37" t="s">
        <v>23</v>
      </c>
      <c r="D273" s="37" t="str">
        <f>VLOOKUP(MitarbeitNamen,MitarbeiterDaten,7,0)</f>
        <v>Müller</v>
      </c>
      <c r="E273" s="37" t="s">
        <v>18</v>
      </c>
      <c r="F273" s="38">
        <v>10</v>
      </c>
      <c r="G273" s="39">
        <v>51.79</v>
      </c>
      <c r="H273" s="40" t="s">
        <v>21</v>
      </c>
      <c r="I273" s="40"/>
      <c r="J273" s="40">
        <v>0.34</v>
      </c>
      <c r="K273" s="41">
        <v>3</v>
      </c>
      <c r="L273" s="37" t="s">
        <v>15</v>
      </c>
      <c r="M273" s="42">
        <f t="shared" si="12"/>
        <v>517.9</v>
      </c>
      <c r="N273" s="42">
        <f t="shared" si="13"/>
        <v>31.073999999999998</v>
      </c>
      <c r="O273" s="42">
        <f t="shared" si="14"/>
        <v>10</v>
      </c>
      <c r="P273" s="43" t="str">
        <f>VLOOKUP(J273,Trübheitsgrad!$B$4:$C$8,2)</f>
        <v>B</v>
      </c>
      <c r="Q273" s="37" t="str">
        <f>VLOOKUP(Händler_Namen,HändlerAdressen,4,0)</f>
        <v>Köln</v>
      </c>
    </row>
    <row r="274" spans="1:17" x14ac:dyDescent="0.25">
      <c r="A274" s="37" t="s">
        <v>27</v>
      </c>
      <c r="B274" s="37" t="s">
        <v>16</v>
      </c>
      <c r="C274" s="37" t="s">
        <v>13</v>
      </c>
      <c r="D274" s="37" t="str">
        <f>VLOOKUP(MitarbeitNamen,MitarbeiterDaten,7,0)</f>
        <v>Klose</v>
      </c>
      <c r="E274" s="37" t="s">
        <v>18</v>
      </c>
      <c r="F274" s="38">
        <v>23</v>
      </c>
      <c r="G274" s="39">
        <v>48.57</v>
      </c>
      <c r="H274" s="40" t="s">
        <v>21</v>
      </c>
      <c r="I274" s="40" t="s">
        <v>21</v>
      </c>
      <c r="J274" s="40">
        <v>0.36</v>
      </c>
      <c r="K274" s="41">
        <v>1</v>
      </c>
      <c r="L274" s="37" t="s">
        <v>22</v>
      </c>
      <c r="M274" s="42">
        <f t="shared" si="12"/>
        <v>1117.1099999999999</v>
      </c>
      <c r="N274" s="42">
        <f t="shared" si="13"/>
        <v>100.53989999999999</v>
      </c>
      <c r="O274" s="42">
        <f t="shared" si="14"/>
        <v>25</v>
      </c>
      <c r="P274" s="43" t="str">
        <f>VLOOKUP(J274,Trübheitsgrad!$B$4:$C$8,2)</f>
        <v>B</v>
      </c>
      <c r="Q274" s="37" t="str">
        <f>VLOOKUP(Händler_Namen,HändlerAdressen,4,0)</f>
        <v>Köln</v>
      </c>
    </row>
    <row r="275" spans="1:17" x14ac:dyDescent="0.25">
      <c r="A275" s="37" t="s">
        <v>27</v>
      </c>
      <c r="B275" s="37" t="s">
        <v>20</v>
      </c>
      <c r="C275" s="37" t="s">
        <v>17</v>
      </c>
      <c r="D275" s="37" t="str">
        <f>VLOOKUP(MitarbeitNamen,MitarbeiterDaten,7,0)</f>
        <v>Löw</v>
      </c>
      <c r="E275" s="37" t="s">
        <v>18</v>
      </c>
      <c r="F275" s="38">
        <v>7</v>
      </c>
      <c r="G275" s="39">
        <v>52.04</v>
      </c>
      <c r="H275" s="40" t="s">
        <v>21</v>
      </c>
      <c r="I275" s="40" t="s">
        <v>21</v>
      </c>
      <c r="J275" s="40">
        <v>0.21</v>
      </c>
      <c r="K275" s="41">
        <v>3</v>
      </c>
      <c r="L275" s="37" t="s">
        <v>24</v>
      </c>
      <c r="M275" s="42">
        <f t="shared" si="12"/>
        <v>364.28</v>
      </c>
      <c r="N275" s="42">
        <f t="shared" si="13"/>
        <v>21.856799999999996</v>
      </c>
      <c r="O275" s="42">
        <f t="shared" si="14"/>
        <v>25</v>
      </c>
      <c r="P275" s="43" t="str">
        <f>VLOOKUP(J275,Trübheitsgrad!$B$4:$C$8,2)</f>
        <v>A</v>
      </c>
      <c r="Q275" s="37" t="str">
        <f>VLOOKUP(Händler_Namen,HändlerAdressen,4,0)</f>
        <v>München</v>
      </c>
    </row>
    <row r="276" spans="1:17" x14ac:dyDescent="0.25">
      <c r="A276" s="37" t="s">
        <v>27</v>
      </c>
      <c r="B276" s="37" t="s">
        <v>16</v>
      </c>
      <c r="C276" s="37" t="s">
        <v>26</v>
      </c>
      <c r="D276" s="37" t="e">
        <f>VLOOKUP(MitarbeitNamen,MitarbeiterDaten,7,0)</f>
        <v>#N/A</v>
      </c>
      <c r="E276" s="37" t="s">
        <v>18</v>
      </c>
      <c r="F276" s="38">
        <v>46</v>
      </c>
      <c r="G276" s="39">
        <v>50.3</v>
      </c>
      <c r="H276" s="40" t="s">
        <v>21</v>
      </c>
      <c r="I276" s="40"/>
      <c r="J276" s="40">
        <v>0.35</v>
      </c>
      <c r="K276" s="41">
        <v>2</v>
      </c>
      <c r="L276" s="37" t="s">
        <v>24</v>
      </c>
      <c r="M276" s="42">
        <f t="shared" si="12"/>
        <v>2313.7999999999997</v>
      </c>
      <c r="N276" s="42">
        <f t="shared" si="13"/>
        <v>208.24199999999996</v>
      </c>
      <c r="O276" s="42">
        <f t="shared" si="14"/>
        <v>10</v>
      </c>
      <c r="P276" s="43" t="str">
        <f>VLOOKUP(J276,Trübheitsgrad!$B$4:$C$8,2)</f>
        <v>B</v>
      </c>
      <c r="Q276" s="37" t="str">
        <f>VLOOKUP(Händler_Namen,HändlerAdressen,4,0)</f>
        <v>München</v>
      </c>
    </row>
    <row r="277" spans="1:17" x14ac:dyDescent="0.25">
      <c r="A277" s="37" t="s">
        <v>27</v>
      </c>
      <c r="B277" s="37" t="s">
        <v>16</v>
      </c>
      <c r="C277" s="37" t="s">
        <v>23</v>
      </c>
      <c r="D277" s="37" t="str">
        <f>VLOOKUP(MitarbeitNamen,MitarbeiterDaten,7,0)</f>
        <v>Müller</v>
      </c>
      <c r="E277" s="37" t="s">
        <v>18</v>
      </c>
      <c r="F277" s="38">
        <v>4</v>
      </c>
      <c r="G277" s="39">
        <v>52.58</v>
      </c>
      <c r="H277" s="40" t="s">
        <v>21</v>
      </c>
      <c r="I277" s="40" t="s">
        <v>21</v>
      </c>
      <c r="J277" s="40">
        <v>0.53</v>
      </c>
      <c r="K277" s="41">
        <v>4</v>
      </c>
      <c r="L277" s="37" t="s">
        <v>15</v>
      </c>
      <c r="M277" s="42">
        <f t="shared" si="12"/>
        <v>210.32</v>
      </c>
      <c r="N277" s="42">
        <f t="shared" si="13"/>
        <v>12.619199999999999</v>
      </c>
      <c r="O277" s="42">
        <f t="shared" si="14"/>
        <v>25</v>
      </c>
      <c r="P277" s="43" t="str">
        <f>VLOOKUP(J277,Trübheitsgrad!$B$4:$C$8,2)</f>
        <v>C</v>
      </c>
      <c r="Q277" s="37" t="str">
        <f>VLOOKUP(Händler_Namen,HändlerAdressen,4,0)</f>
        <v>Köln</v>
      </c>
    </row>
    <row r="278" spans="1:17" x14ac:dyDescent="0.25">
      <c r="A278" s="37" t="s">
        <v>27</v>
      </c>
      <c r="B278" s="37" t="s">
        <v>20</v>
      </c>
      <c r="C278" s="37" t="s">
        <v>13</v>
      </c>
      <c r="D278" s="37" t="str">
        <f>VLOOKUP(MitarbeitNamen,MitarbeiterDaten,7,0)</f>
        <v>Klose</v>
      </c>
      <c r="E278" s="37" t="s">
        <v>14</v>
      </c>
      <c r="F278" s="38">
        <v>402</v>
      </c>
      <c r="G278" s="39">
        <v>0.46</v>
      </c>
      <c r="H278" s="40" t="s">
        <v>21</v>
      </c>
      <c r="I278" s="40"/>
      <c r="J278" s="40">
        <v>0.09</v>
      </c>
      <c r="K278" s="41">
        <v>2</v>
      </c>
      <c r="L278" s="37" t="s">
        <v>19</v>
      </c>
      <c r="M278" s="42">
        <f t="shared" si="12"/>
        <v>184.92000000000002</v>
      </c>
      <c r="N278" s="42">
        <f t="shared" si="13"/>
        <v>11.0952</v>
      </c>
      <c r="O278" s="42">
        <f t="shared" si="14"/>
        <v>10</v>
      </c>
      <c r="P278" s="43" t="str">
        <f>VLOOKUP(J278,Trübheitsgrad!$B$4:$C$8,2)</f>
        <v>A</v>
      </c>
      <c r="Q278" s="37" t="str">
        <f>VLOOKUP(Händler_Namen,HändlerAdressen,4,0)</f>
        <v>Düsseldorf</v>
      </c>
    </row>
    <row r="279" spans="1:17" x14ac:dyDescent="0.25">
      <c r="A279" s="37" t="s">
        <v>27</v>
      </c>
      <c r="B279" s="37" t="s">
        <v>16</v>
      </c>
      <c r="C279" s="37" t="s">
        <v>17</v>
      </c>
      <c r="D279" s="37" t="str">
        <f>VLOOKUP(MitarbeitNamen,MitarbeiterDaten,7,0)</f>
        <v>Löw</v>
      </c>
      <c r="E279" s="37" t="s">
        <v>14</v>
      </c>
      <c r="F279" s="38">
        <v>492</v>
      </c>
      <c r="G279" s="39">
        <v>0.21</v>
      </c>
      <c r="H279" s="40" t="s">
        <v>21</v>
      </c>
      <c r="I279" s="40"/>
      <c r="J279" s="40">
        <v>0.32</v>
      </c>
      <c r="K279" s="41">
        <v>1</v>
      </c>
      <c r="L279" s="37" t="s">
        <v>22</v>
      </c>
      <c r="M279" s="42">
        <f t="shared" si="12"/>
        <v>103.32</v>
      </c>
      <c r="N279" s="42">
        <f t="shared" si="13"/>
        <v>6.1991999999999994</v>
      </c>
      <c r="O279" s="42">
        <f t="shared" si="14"/>
        <v>10</v>
      </c>
      <c r="P279" s="43" t="str">
        <f>VLOOKUP(J279,Trübheitsgrad!$B$4:$C$8,2)</f>
        <v>A</v>
      </c>
      <c r="Q279" s="37" t="str">
        <f>VLOOKUP(Händler_Namen,HändlerAdressen,4,0)</f>
        <v>Köln</v>
      </c>
    </row>
    <row r="280" spans="1:17" x14ac:dyDescent="0.25">
      <c r="A280" s="37" t="s">
        <v>27</v>
      </c>
      <c r="B280" s="37" t="s">
        <v>16</v>
      </c>
      <c r="C280" s="37" t="s">
        <v>26</v>
      </c>
      <c r="D280" s="37" t="e">
        <f>VLOOKUP(MitarbeitNamen,MitarbeiterDaten,7,0)</f>
        <v>#N/A</v>
      </c>
      <c r="E280" s="37" t="s">
        <v>14</v>
      </c>
      <c r="F280" s="38">
        <v>330</v>
      </c>
      <c r="G280" s="39">
        <v>0.1</v>
      </c>
      <c r="H280" s="40" t="s">
        <v>21</v>
      </c>
      <c r="I280" s="40"/>
      <c r="J280" s="40">
        <v>0.35</v>
      </c>
      <c r="K280" s="41">
        <v>4</v>
      </c>
      <c r="L280" s="37" t="s">
        <v>24</v>
      </c>
      <c r="M280" s="42">
        <f t="shared" si="12"/>
        <v>33</v>
      </c>
      <c r="N280" s="42">
        <f t="shared" si="13"/>
        <v>1.98</v>
      </c>
      <c r="O280" s="42">
        <f t="shared" si="14"/>
        <v>10</v>
      </c>
      <c r="P280" s="43" t="str">
        <f>VLOOKUP(J280,Trübheitsgrad!$B$4:$C$8,2)</f>
        <v>B</v>
      </c>
      <c r="Q280" s="37" t="str">
        <f>VLOOKUP(Händler_Namen,HändlerAdressen,4,0)</f>
        <v>München</v>
      </c>
    </row>
    <row r="281" spans="1:17" x14ac:dyDescent="0.25">
      <c r="A281" s="37" t="s">
        <v>27</v>
      </c>
      <c r="B281" s="37" t="s">
        <v>16</v>
      </c>
      <c r="C281" s="37" t="s">
        <v>23</v>
      </c>
      <c r="D281" s="37" t="str">
        <f>VLOOKUP(MitarbeitNamen,MitarbeiterDaten,7,0)</f>
        <v>Müller</v>
      </c>
      <c r="E281" s="37" t="s">
        <v>14</v>
      </c>
      <c r="F281" s="38">
        <v>590</v>
      </c>
      <c r="G281" s="39">
        <v>0.17</v>
      </c>
      <c r="H281" s="40" t="s">
        <v>21</v>
      </c>
      <c r="I281" s="40"/>
      <c r="J281" s="40">
        <v>0.77</v>
      </c>
      <c r="K281" s="41">
        <v>5</v>
      </c>
      <c r="L281" s="37" t="s">
        <v>15</v>
      </c>
      <c r="M281" s="42">
        <f t="shared" si="12"/>
        <v>100.30000000000001</v>
      </c>
      <c r="N281" s="42">
        <f t="shared" si="13"/>
        <v>6.0180000000000007</v>
      </c>
      <c r="O281" s="42">
        <f t="shared" si="14"/>
        <v>10</v>
      </c>
      <c r="P281" s="43" t="str">
        <f>VLOOKUP(J281,Trübheitsgrad!$B$4:$C$8,2)</f>
        <v>D</v>
      </c>
      <c r="Q281" s="37" t="str">
        <f>VLOOKUP(Händler_Namen,HändlerAdressen,4,0)</f>
        <v>Köln</v>
      </c>
    </row>
    <row r="282" spans="1:17" x14ac:dyDescent="0.25">
      <c r="A282" s="37" t="s">
        <v>27</v>
      </c>
      <c r="B282" s="37" t="s">
        <v>16</v>
      </c>
      <c r="C282" s="37" t="s">
        <v>85</v>
      </c>
      <c r="D282" s="37" t="str">
        <f>VLOOKUP(MitarbeitNamen,MitarbeiterDaten,7,0)</f>
        <v>Löw</v>
      </c>
      <c r="E282" s="37" t="s">
        <v>18</v>
      </c>
      <c r="F282" s="38">
        <v>46</v>
      </c>
      <c r="G282" s="39">
        <v>45.98</v>
      </c>
      <c r="H282" s="40" t="s">
        <v>21</v>
      </c>
      <c r="I282" s="40" t="s">
        <v>21</v>
      </c>
      <c r="J282" s="40">
        <v>0.93</v>
      </c>
      <c r="K282" s="41">
        <v>4</v>
      </c>
      <c r="L282" s="37" t="s">
        <v>15</v>
      </c>
      <c r="M282" s="42">
        <f t="shared" si="12"/>
        <v>2115.08</v>
      </c>
      <c r="N282" s="42">
        <f t="shared" si="13"/>
        <v>190.35719999999998</v>
      </c>
      <c r="O282" s="42">
        <f t="shared" si="14"/>
        <v>25</v>
      </c>
      <c r="P282" s="43" t="str">
        <f>VLOOKUP(J282,Trübheitsgrad!$B$4:$C$8,2)</f>
        <v>E</v>
      </c>
      <c r="Q282" s="37" t="str">
        <f>VLOOKUP(Händler_Namen,HändlerAdressen,4,0)</f>
        <v>Köln</v>
      </c>
    </row>
    <row r="283" spans="1:17" x14ac:dyDescent="0.25">
      <c r="A283" s="37" t="s">
        <v>27</v>
      </c>
      <c r="B283" s="37" t="s">
        <v>25</v>
      </c>
      <c r="C283" s="37" t="s">
        <v>23</v>
      </c>
      <c r="D283" s="37" t="str">
        <f>VLOOKUP(MitarbeitNamen,MitarbeiterDaten,7,0)</f>
        <v>Müller</v>
      </c>
      <c r="E283" s="37" t="s">
        <v>14</v>
      </c>
      <c r="F283" s="38">
        <v>444</v>
      </c>
      <c r="G283" s="39">
        <v>0.27</v>
      </c>
      <c r="H283" s="40"/>
      <c r="I283" s="40"/>
      <c r="J283" s="40">
        <v>0.34</v>
      </c>
      <c r="K283" s="41">
        <v>3</v>
      </c>
      <c r="L283" s="37" t="s">
        <v>19</v>
      </c>
      <c r="M283" s="42">
        <f t="shared" si="12"/>
        <v>119.88000000000001</v>
      </c>
      <c r="N283" s="42">
        <f t="shared" si="13"/>
        <v>7.1928000000000001</v>
      </c>
      <c r="O283" s="42">
        <f t="shared" si="14"/>
        <v>10</v>
      </c>
      <c r="P283" s="43" t="str">
        <f>VLOOKUP(J283,Trübheitsgrad!$B$4:$C$8,2)</f>
        <v>B</v>
      </c>
      <c r="Q283" s="37" t="str">
        <f>VLOOKUP(Händler_Namen,HändlerAdressen,4,0)</f>
        <v>Düsseldorf</v>
      </c>
    </row>
    <row r="284" spans="1:17" x14ac:dyDescent="0.25">
      <c r="A284" s="37" t="s">
        <v>27</v>
      </c>
      <c r="B284" s="37" t="s">
        <v>16</v>
      </c>
      <c r="C284" s="37" t="s">
        <v>23</v>
      </c>
      <c r="D284" s="37" t="str">
        <f>VLOOKUP(MitarbeitNamen,MitarbeiterDaten,7,0)</f>
        <v>Müller</v>
      </c>
      <c r="E284" s="37" t="s">
        <v>18</v>
      </c>
      <c r="F284" s="38">
        <v>44</v>
      </c>
      <c r="G284" s="39">
        <v>52.51</v>
      </c>
      <c r="H284" s="40" t="s">
        <v>21</v>
      </c>
      <c r="I284" s="40" t="s">
        <v>21</v>
      </c>
      <c r="J284" s="40">
        <v>0.93</v>
      </c>
      <c r="K284" s="41">
        <v>2</v>
      </c>
      <c r="L284" s="37" t="s">
        <v>19</v>
      </c>
      <c r="M284" s="42">
        <f t="shared" si="12"/>
        <v>2310.44</v>
      </c>
      <c r="N284" s="42">
        <f t="shared" si="13"/>
        <v>207.93959999999998</v>
      </c>
      <c r="O284" s="42">
        <f t="shared" si="14"/>
        <v>25</v>
      </c>
      <c r="P284" s="43" t="str">
        <f>VLOOKUP(J284,Trübheitsgrad!$B$4:$C$8,2)</f>
        <v>E</v>
      </c>
      <c r="Q284" s="37" t="str">
        <f>VLOOKUP(Händler_Namen,HändlerAdressen,4,0)</f>
        <v>Düsseldorf</v>
      </c>
    </row>
    <row r="285" spans="1:17" x14ac:dyDescent="0.25">
      <c r="A285" s="37" t="s">
        <v>27</v>
      </c>
      <c r="B285" s="37" t="s">
        <v>20</v>
      </c>
      <c r="C285" s="37" t="s">
        <v>13</v>
      </c>
      <c r="D285" s="37" t="str">
        <f>VLOOKUP(MitarbeitNamen,MitarbeiterDaten,7,0)</f>
        <v>Klose</v>
      </c>
      <c r="E285" s="37" t="s">
        <v>14</v>
      </c>
      <c r="F285" s="38">
        <v>273</v>
      </c>
      <c r="G285" s="39">
        <v>0.67</v>
      </c>
      <c r="H285" s="40" t="s">
        <v>21</v>
      </c>
      <c r="I285" s="40"/>
      <c r="J285" s="40">
        <v>0.39</v>
      </c>
      <c r="K285" s="41">
        <v>4</v>
      </c>
      <c r="L285" s="37" t="s">
        <v>22</v>
      </c>
      <c r="M285" s="42">
        <f t="shared" si="12"/>
        <v>182.91000000000003</v>
      </c>
      <c r="N285" s="42">
        <f t="shared" si="13"/>
        <v>10.974600000000001</v>
      </c>
      <c r="O285" s="42">
        <f t="shared" si="14"/>
        <v>10</v>
      </c>
      <c r="P285" s="43" t="str">
        <f>VLOOKUP(J285,Trübheitsgrad!$B$4:$C$8,2)</f>
        <v>B</v>
      </c>
      <c r="Q285" s="37" t="str">
        <f>VLOOKUP(Händler_Namen,HändlerAdressen,4,0)</f>
        <v>Köln</v>
      </c>
    </row>
    <row r="286" spans="1:17" x14ac:dyDescent="0.25">
      <c r="A286" s="37" t="s">
        <v>27</v>
      </c>
      <c r="B286" s="37" t="s">
        <v>20</v>
      </c>
      <c r="C286" s="37" t="s">
        <v>17</v>
      </c>
      <c r="D286" s="37" t="str">
        <f>VLOOKUP(MitarbeitNamen,MitarbeiterDaten,7,0)</f>
        <v>Löw</v>
      </c>
      <c r="E286" s="37" t="s">
        <v>18</v>
      </c>
      <c r="F286" s="38">
        <v>13</v>
      </c>
      <c r="G286" s="39">
        <v>45.9</v>
      </c>
      <c r="H286" s="40" t="s">
        <v>21</v>
      </c>
      <c r="I286" s="40"/>
      <c r="J286" s="40">
        <v>0.23</v>
      </c>
      <c r="K286" s="41">
        <v>3</v>
      </c>
      <c r="L286" s="37" t="s">
        <v>15</v>
      </c>
      <c r="M286" s="42">
        <f t="shared" si="12"/>
        <v>596.69999999999993</v>
      </c>
      <c r="N286" s="42">
        <f t="shared" si="13"/>
        <v>35.801999999999992</v>
      </c>
      <c r="O286" s="42">
        <f t="shared" si="14"/>
        <v>10</v>
      </c>
      <c r="P286" s="43" t="str">
        <f>VLOOKUP(J286,Trübheitsgrad!$B$4:$C$8,2)</f>
        <v>A</v>
      </c>
      <c r="Q286" s="37" t="str">
        <f>VLOOKUP(Händler_Namen,HändlerAdressen,4,0)</f>
        <v>Köln</v>
      </c>
    </row>
    <row r="287" spans="1:17" x14ac:dyDescent="0.25">
      <c r="A287" s="37" t="s">
        <v>27</v>
      </c>
      <c r="B287" s="37" t="s">
        <v>16</v>
      </c>
      <c r="C287" s="37" t="s">
        <v>85</v>
      </c>
      <c r="D287" s="37" t="str">
        <f>VLOOKUP(MitarbeitNamen,MitarbeiterDaten,7,0)</f>
        <v>Löw</v>
      </c>
      <c r="E287" s="37" t="s">
        <v>14</v>
      </c>
      <c r="F287" s="38">
        <v>31</v>
      </c>
      <c r="G287" s="39">
        <v>0.32</v>
      </c>
      <c r="H287" s="40" t="s">
        <v>21</v>
      </c>
      <c r="I287" s="40"/>
      <c r="J287" s="40">
        <v>0.28000000000000003</v>
      </c>
      <c r="K287" s="41">
        <v>1</v>
      </c>
      <c r="L287" s="37" t="s">
        <v>22</v>
      </c>
      <c r="M287" s="42">
        <f t="shared" si="12"/>
        <v>9.92</v>
      </c>
      <c r="N287" s="42">
        <f t="shared" si="13"/>
        <v>0.59519999999999995</v>
      </c>
      <c r="O287" s="42">
        <f t="shared" si="14"/>
        <v>10</v>
      </c>
      <c r="P287" s="43" t="str">
        <f>VLOOKUP(J287,Trübheitsgrad!$B$4:$C$8,2)</f>
        <v>A</v>
      </c>
      <c r="Q287" s="37" t="str">
        <f>VLOOKUP(Händler_Namen,HändlerAdressen,4,0)</f>
        <v>Köln</v>
      </c>
    </row>
    <row r="288" spans="1:17" x14ac:dyDescent="0.25">
      <c r="A288" s="37" t="s">
        <v>27</v>
      </c>
      <c r="B288" s="37" t="s">
        <v>25</v>
      </c>
      <c r="C288" s="37" t="s">
        <v>26</v>
      </c>
      <c r="D288" s="37" t="e">
        <f>VLOOKUP(MitarbeitNamen,MitarbeiterDaten,7,0)</f>
        <v>#N/A</v>
      </c>
      <c r="E288" s="37" t="s">
        <v>18</v>
      </c>
      <c r="F288" s="38">
        <v>40</v>
      </c>
      <c r="G288" s="39">
        <v>47.97</v>
      </c>
      <c r="H288" s="40" t="s">
        <v>21</v>
      </c>
      <c r="I288" s="40"/>
      <c r="J288" s="40">
        <v>0.81</v>
      </c>
      <c r="K288" s="41">
        <v>3</v>
      </c>
      <c r="L288" s="37" t="s">
        <v>15</v>
      </c>
      <c r="M288" s="42">
        <f t="shared" si="12"/>
        <v>1918.8</v>
      </c>
      <c r="N288" s="42">
        <f t="shared" si="13"/>
        <v>172.69199999999998</v>
      </c>
      <c r="O288" s="42">
        <f t="shared" si="14"/>
        <v>10</v>
      </c>
      <c r="P288" s="43" t="str">
        <f>VLOOKUP(J288,Trübheitsgrad!$B$4:$C$8,2)</f>
        <v>D</v>
      </c>
      <c r="Q288" s="37" t="str">
        <f>VLOOKUP(Händler_Namen,HändlerAdressen,4,0)</f>
        <v>Köln</v>
      </c>
    </row>
    <row r="289" spans="1:17" x14ac:dyDescent="0.25">
      <c r="A289" s="37" t="s">
        <v>27</v>
      </c>
      <c r="B289" s="37" t="s">
        <v>25</v>
      </c>
      <c r="C289" s="37" t="s">
        <v>23</v>
      </c>
      <c r="D289" s="37" t="str">
        <f>VLOOKUP(MitarbeitNamen,MitarbeiterDaten,7,0)</f>
        <v>Müller</v>
      </c>
      <c r="E289" s="37" t="s">
        <v>14</v>
      </c>
      <c r="F289" s="38">
        <v>235</v>
      </c>
      <c r="G289" s="39">
        <v>0.48</v>
      </c>
      <c r="H289" s="40" t="s">
        <v>21</v>
      </c>
      <c r="I289" s="40"/>
      <c r="J289" s="40">
        <v>0.83</v>
      </c>
      <c r="K289" s="41">
        <v>2</v>
      </c>
      <c r="L289" s="37" t="s">
        <v>19</v>
      </c>
      <c r="M289" s="42">
        <f t="shared" si="12"/>
        <v>112.8</v>
      </c>
      <c r="N289" s="42">
        <f t="shared" si="13"/>
        <v>6.7679999999999998</v>
      </c>
      <c r="O289" s="42">
        <f t="shared" si="14"/>
        <v>10</v>
      </c>
      <c r="P289" s="43" t="str">
        <f>VLOOKUP(J289,Trübheitsgrad!$B$4:$C$8,2)</f>
        <v>D</v>
      </c>
      <c r="Q289" s="37" t="str">
        <f>VLOOKUP(Händler_Namen,HändlerAdressen,4,0)</f>
        <v>Düsseldorf</v>
      </c>
    </row>
    <row r="290" spans="1:17" x14ac:dyDescent="0.25">
      <c r="A290" s="37" t="s">
        <v>27</v>
      </c>
      <c r="B290" s="37" t="s">
        <v>20</v>
      </c>
      <c r="C290" s="37" t="s">
        <v>13</v>
      </c>
      <c r="D290" s="37" t="str">
        <f>VLOOKUP(MitarbeitNamen,MitarbeiterDaten,7,0)</f>
        <v>Klose</v>
      </c>
      <c r="E290" s="37" t="s">
        <v>14</v>
      </c>
      <c r="F290" s="38">
        <v>255</v>
      </c>
      <c r="G290" s="39">
        <v>0.34</v>
      </c>
      <c r="H290" s="40" t="s">
        <v>21</v>
      </c>
      <c r="I290" s="40"/>
      <c r="J290" s="40">
        <v>0.92</v>
      </c>
      <c r="K290" s="41">
        <v>4</v>
      </c>
      <c r="L290" s="37" t="s">
        <v>22</v>
      </c>
      <c r="M290" s="42">
        <f t="shared" si="12"/>
        <v>86.7</v>
      </c>
      <c r="N290" s="42">
        <f t="shared" si="13"/>
        <v>5.202</v>
      </c>
      <c r="O290" s="42">
        <f t="shared" si="14"/>
        <v>10</v>
      </c>
      <c r="P290" s="43" t="str">
        <f>VLOOKUP(J290,Trübheitsgrad!$B$4:$C$8,2)</f>
        <v>E</v>
      </c>
      <c r="Q290" s="37" t="str">
        <f>VLOOKUP(Händler_Namen,HändlerAdressen,4,0)</f>
        <v>Köln</v>
      </c>
    </row>
    <row r="291" spans="1:17" x14ac:dyDescent="0.25">
      <c r="A291" s="37" t="s">
        <v>27</v>
      </c>
      <c r="B291" s="37" t="s">
        <v>16</v>
      </c>
      <c r="C291" s="37" t="s">
        <v>17</v>
      </c>
      <c r="D291" s="37" t="str">
        <f>VLOOKUP(MitarbeitNamen,MitarbeiterDaten,7,0)</f>
        <v>Löw</v>
      </c>
      <c r="E291" s="37" t="s">
        <v>14</v>
      </c>
      <c r="F291" s="38">
        <v>45</v>
      </c>
      <c r="G291" s="39">
        <v>0.48</v>
      </c>
      <c r="H291" s="40" t="s">
        <v>21</v>
      </c>
      <c r="I291" s="40"/>
      <c r="J291" s="40">
        <v>0.41</v>
      </c>
      <c r="K291" s="41">
        <v>2</v>
      </c>
      <c r="L291" s="37" t="s">
        <v>15</v>
      </c>
      <c r="M291" s="42">
        <f t="shared" si="12"/>
        <v>21.599999999999998</v>
      </c>
      <c r="N291" s="42">
        <f t="shared" si="13"/>
        <v>1.2959999999999998</v>
      </c>
      <c r="O291" s="42">
        <f t="shared" si="14"/>
        <v>10</v>
      </c>
      <c r="P291" s="43" t="str">
        <f>VLOOKUP(J291,Trübheitsgrad!$B$4:$C$8,2)</f>
        <v>B</v>
      </c>
      <c r="Q291" s="37" t="str">
        <f>VLOOKUP(Händler_Namen,HändlerAdressen,4,0)</f>
        <v>Köln</v>
      </c>
    </row>
    <row r="292" spans="1:17" x14ac:dyDescent="0.25">
      <c r="A292" s="37" t="s">
        <v>27</v>
      </c>
      <c r="B292" s="37" t="s">
        <v>25</v>
      </c>
      <c r="C292" s="37" t="s">
        <v>26</v>
      </c>
      <c r="D292" s="37" t="e">
        <f>VLOOKUP(MitarbeitNamen,MitarbeiterDaten,7,0)</f>
        <v>#N/A</v>
      </c>
      <c r="E292" s="37" t="s">
        <v>14</v>
      </c>
      <c r="F292" s="38">
        <v>206</v>
      </c>
      <c r="G292" s="39">
        <v>0.86</v>
      </c>
      <c r="H292" s="40" t="s">
        <v>21</v>
      </c>
      <c r="I292" s="40"/>
      <c r="J292" s="40">
        <v>7.0000000000000007E-2</v>
      </c>
      <c r="K292" s="41">
        <v>1</v>
      </c>
      <c r="L292" s="37" t="s">
        <v>24</v>
      </c>
      <c r="M292" s="42">
        <f t="shared" si="12"/>
        <v>177.16</v>
      </c>
      <c r="N292" s="42">
        <f t="shared" si="13"/>
        <v>10.6296</v>
      </c>
      <c r="O292" s="42">
        <f t="shared" si="14"/>
        <v>10</v>
      </c>
      <c r="P292" s="43" t="str">
        <f>VLOOKUP(J292,Trübheitsgrad!$B$4:$C$8,2)</f>
        <v>A</v>
      </c>
      <c r="Q292" s="37" t="str">
        <f>VLOOKUP(Händler_Namen,HändlerAdressen,4,0)</f>
        <v>München</v>
      </c>
    </row>
    <row r="293" spans="1:17" x14ac:dyDescent="0.25">
      <c r="A293" s="37" t="s">
        <v>27</v>
      </c>
      <c r="B293" s="37" t="s">
        <v>25</v>
      </c>
      <c r="C293" s="37" t="s">
        <v>23</v>
      </c>
      <c r="D293" s="37" t="str">
        <f>VLOOKUP(MitarbeitNamen,MitarbeiterDaten,7,0)</f>
        <v>Müller</v>
      </c>
      <c r="E293" s="37" t="s">
        <v>18</v>
      </c>
      <c r="F293" s="38">
        <v>29</v>
      </c>
      <c r="G293" s="39">
        <v>52.55</v>
      </c>
      <c r="H293" s="40" t="s">
        <v>21</v>
      </c>
      <c r="I293" s="40"/>
      <c r="J293" s="40">
        <v>0.39</v>
      </c>
      <c r="K293" s="41">
        <v>4</v>
      </c>
      <c r="L293" s="37" t="s">
        <v>24</v>
      </c>
      <c r="M293" s="42">
        <f t="shared" si="12"/>
        <v>1523.9499999999998</v>
      </c>
      <c r="N293" s="42">
        <f t="shared" si="13"/>
        <v>137.15549999999999</v>
      </c>
      <c r="O293" s="42">
        <f t="shared" si="14"/>
        <v>10</v>
      </c>
      <c r="P293" s="43" t="str">
        <f>VLOOKUP(J293,Trübheitsgrad!$B$4:$C$8,2)</f>
        <v>B</v>
      </c>
      <c r="Q293" s="37" t="str">
        <f>VLOOKUP(Händler_Namen,HändlerAdressen,4,0)</f>
        <v>München</v>
      </c>
    </row>
    <row r="294" spans="1:17" x14ac:dyDescent="0.25">
      <c r="A294" s="37" t="s">
        <v>27</v>
      </c>
      <c r="B294" s="37" t="s">
        <v>25</v>
      </c>
      <c r="C294" s="37" t="s">
        <v>85</v>
      </c>
      <c r="D294" s="37" t="str">
        <f>VLOOKUP(MitarbeitNamen,MitarbeiterDaten,7,0)</f>
        <v>Löw</v>
      </c>
      <c r="E294" s="37" t="s">
        <v>18</v>
      </c>
      <c r="F294" s="38">
        <v>46</v>
      </c>
      <c r="G294" s="39">
        <v>48.31</v>
      </c>
      <c r="H294" s="40"/>
      <c r="I294" s="40" t="s">
        <v>21</v>
      </c>
      <c r="J294" s="40">
        <v>0.44</v>
      </c>
      <c r="K294" s="41">
        <v>5</v>
      </c>
      <c r="L294" s="37" t="s">
        <v>22</v>
      </c>
      <c r="M294" s="42">
        <f t="shared" si="12"/>
        <v>2222.2600000000002</v>
      </c>
      <c r="N294" s="42">
        <f t="shared" si="13"/>
        <v>200.0034</v>
      </c>
      <c r="O294" s="42">
        <f t="shared" si="14"/>
        <v>25</v>
      </c>
      <c r="P294" s="43" t="str">
        <f>VLOOKUP(J294,Trübheitsgrad!$B$4:$C$8,2)</f>
        <v>B</v>
      </c>
      <c r="Q294" s="37" t="str">
        <f>VLOOKUP(Händler_Namen,HändlerAdressen,4,0)</f>
        <v>Köln</v>
      </c>
    </row>
    <row r="295" spans="1:17" x14ac:dyDescent="0.25">
      <c r="A295" s="37" t="s">
        <v>27</v>
      </c>
      <c r="B295" s="37" t="s">
        <v>16</v>
      </c>
      <c r="C295" s="37" t="s">
        <v>23</v>
      </c>
      <c r="D295" s="37" t="str">
        <f>VLOOKUP(MitarbeitNamen,MitarbeiterDaten,7,0)</f>
        <v>Müller</v>
      </c>
      <c r="E295" s="37" t="s">
        <v>18</v>
      </c>
      <c r="F295" s="38">
        <v>27</v>
      </c>
      <c r="G295" s="39">
        <v>45.81</v>
      </c>
      <c r="H295" s="40" t="s">
        <v>21</v>
      </c>
      <c r="I295" s="40"/>
      <c r="J295" s="40">
        <v>0.48</v>
      </c>
      <c r="K295" s="41">
        <v>4</v>
      </c>
      <c r="L295" s="37" t="s">
        <v>15</v>
      </c>
      <c r="M295" s="42">
        <f t="shared" si="12"/>
        <v>1236.8700000000001</v>
      </c>
      <c r="N295" s="42">
        <f t="shared" si="13"/>
        <v>111.31830000000001</v>
      </c>
      <c r="O295" s="42">
        <f t="shared" si="14"/>
        <v>10</v>
      </c>
      <c r="P295" s="43" t="str">
        <f>VLOOKUP(J295,Trübheitsgrad!$B$4:$C$8,2)</f>
        <v>C</v>
      </c>
      <c r="Q295" s="37" t="str">
        <f>VLOOKUP(Händler_Namen,HändlerAdressen,4,0)</f>
        <v>Köln</v>
      </c>
    </row>
    <row r="296" spans="1:17" x14ac:dyDescent="0.25">
      <c r="A296" s="37" t="s">
        <v>27</v>
      </c>
      <c r="B296" s="37" t="s">
        <v>25</v>
      </c>
      <c r="C296" s="37" t="s">
        <v>23</v>
      </c>
      <c r="D296" s="37" t="str">
        <f>VLOOKUP(MitarbeitNamen,MitarbeiterDaten,7,0)</f>
        <v>Müller</v>
      </c>
      <c r="E296" s="37" t="s">
        <v>18</v>
      </c>
      <c r="F296" s="38">
        <v>32</v>
      </c>
      <c r="G296" s="39">
        <v>49.1</v>
      </c>
      <c r="H296" s="40" t="s">
        <v>21</v>
      </c>
      <c r="I296" s="40" t="s">
        <v>21</v>
      </c>
      <c r="J296" s="40">
        <v>0.21</v>
      </c>
      <c r="K296" s="41">
        <v>3</v>
      </c>
      <c r="L296" s="37" t="s">
        <v>15</v>
      </c>
      <c r="M296" s="42">
        <f t="shared" si="12"/>
        <v>1571.2</v>
      </c>
      <c r="N296" s="42">
        <f t="shared" si="13"/>
        <v>141.40799999999999</v>
      </c>
      <c r="O296" s="42">
        <f t="shared" si="14"/>
        <v>25</v>
      </c>
      <c r="P296" s="43" t="str">
        <f>VLOOKUP(J296,Trübheitsgrad!$B$4:$C$8,2)</f>
        <v>A</v>
      </c>
      <c r="Q296" s="37" t="str">
        <f>VLOOKUP(Händler_Namen,HändlerAdressen,4,0)</f>
        <v>Köln</v>
      </c>
    </row>
    <row r="297" spans="1:17" x14ac:dyDescent="0.25">
      <c r="A297" s="37" t="s">
        <v>27</v>
      </c>
      <c r="B297" s="37" t="s">
        <v>16</v>
      </c>
      <c r="C297" s="37" t="s">
        <v>13</v>
      </c>
      <c r="D297" s="37" t="str">
        <f>VLOOKUP(MitarbeitNamen,MitarbeiterDaten,7,0)</f>
        <v>Klose</v>
      </c>
      <c r="E297" s="37" t="s">
        <v>18</v>
      </c>
      <c r="F297" s="38">
        <v>48</v>
      </c>
      <c r="G297" s="39">
        <v>46.15</v>
      </c>
      <c r="H297" s="40"/>
      <c r="I297" s="40" t="s">
        <v>21</v>
      </c>
      <c r="J297" s="40">
        <v>0.16</v>
      </c>
      <c r="K297" s="41">
        <v>2</v>
      </c>
      <c r="L297" s="37" t="s">
        <v>19</v>
      </c>
      <c r="M297" s="42">
        <f t="shared" si="12"/>
        <v>2215.1999999999998</v>
      </c>
      <c r="N297" s="42">
        <f t="shared" si="13"/>
        <v>199.36799999999997</v>
      </c>
      <c r="O297" s="42">
        <f t="shared" si="14"/>
        <v>25</v>
      </c>
      <c r="P297" s="43" t="str">
        <f>VLOOKUP(J297,Trübheitsgrad!$B$4:$C$8,2)</f>
        <v>A</v>
      </c>
      <c r="Q297" s="37" t="str">
        <f>VLOOKUP(Händler_Namen,HändlerAdressen,4,0)</f>
        <v>Düsseldorf</v>
      </c>
    </row>
    <row r="298" spans="1:17" x14ac:dyDescent="0.25">
      <c r="A298" s="37" t="s">
        <v>27</v>
      </c>
      <c r="B298" s="37" t="s">
        <v>20</v>
      </c>
      <c r="C298" s="37" t="s">
        <v>17</v>
      </c>
      <c r="D298" s="37" t="str">
        <f>VLOOKUP(MitarbeitNamen,MitarbeiterDaten,7,0)</f>
        <v>Löw</v>
      </c>
      <c r="E298" s="37" t="s">
        <v>14</v>
      </c>
      <c r="F298" s="38">
        <v>923</v>
      </c>
      <c r="G298" s="39">
        <v>0.62</v>
      </c>
      <c r="H298" s="40" t="s">
        <v>21</v>
      </c>
      <c r="I298" s="40"/>
      <c r="J298" s="40">
        <v>0.85</v>
      </c>
      <c r="K298" s="41">
        <v>4</v>
      </c>
      <c r="L298" s="37" t="s">
        <v>19</v>
      </c>
      <c r="M298" s="42">
        <f t="shared" si="12"/>
        <v>572.26</v>
      </c>
      <c r="N298" s="42">
        <f t="shared" si="13"/>
        <v>34.335599999999999</v>
      </c>
      <c r="O298" s="42">
        <f t="shared" si="14"/>
        <v>10</v>
      </c>
      <c r="P298" s="43" t="str">
        <f>VLOOKUP(J298,Trübheitsgrad!$B$4:$C$8,2)</f>
        <v>D</v>
      </c>
      <c r="Q298" s="37" t="str">
        <f>VLOOKUP(Händler_Namen,HändlerAdressen,4,0)</f>
        <v>Düsseldorf</v>
      </c>
    </row>
    <row r="299" spans="1:17" x14ac:dyDescent="0.25">
      <c r="A299" s="37" t="s">
        <v>27</v>
      </c>
      <c r="B299" s="37" t="s">
        <v>0</v>
      </c>
      <c r="C299" s="37" t="s">
        <v>85</v>
      </c>
      <c r="D299" s="37" t="str">
        <f>VLOOKUP(MitarbeitNamen,MitarbeiterDaten,7,0)</f>
        <v>Löw</v>
      </c>
      <c r="E299" s="37" t="s">
        <v>14</v>
      </c>
      <c r="F299" s="38">
        <v>348</v>
      </c>
      <c r="G299" s="39">
        <v>0.15</v>
      </c>
      <c r="H299" s="40"/>
      <c r="I299" s="40"/>
      <c r="J299" s="40">
        <v>0.39</v>
      </c>
      <c r="K299" s="41">
        <v>3</v>
      </c>
      <c r="L299" s="37" t="s">
        <v>24</v>
      </c>
      <c r="M299" s="42">
        <f t="shared" si="12"/>
        <v>52.199999999999996</v>
      </c>
      <c r="N299" s="42">
        <f t="shared" si="13"/>
        <v>3.1319999999999997</v>
      </c>
      <c r="O299" s="42">
        <f t="shared" si="14"/>
        <v>10</v>
      </c>
      <c r="P299" s="43" t="str">
        <f>VLOOKUP(J299,Trübheitsgrad!$B$4:$C$8,2)</f>
        <v>B</v>
      </c>
      <c r="Q299" s="37" t="str">
        <f>VLOOKUP(Händler_Namen,HändlerAdressen,4,0)</f>
        <v>München</v>
      </c>
    </row>
    <row r="300" spans="1:17" x14ac:dyDescent="0.25">
      <c r="A300" s="37" t="s">
        <v>27</v>
      </c>
      <c r="B300" s="37" t="s">
        <v>25</v>
      </c>
      <c r="C300" s="37" t="s">
        <v>26</v>
      </c>
      <c r="D300" s="37" t="e">
        <f>VLOOKUP(MitarbeitNamen,MitarbeiterDaten,7,0)</f>
        <v>#N/A</v>
      </c>
      <c r="E300" s="37" t="s">
        <v>14</v>
      </c>
      <c r="F300" s="38">
        <v>480</v>
      </c>
      <c r="G300" s="39">
        <v>0.22</v>
      </c>
      <c r="H300" s="40" t="s">
        <v>21</v>
      </c>
      <c r="I300" s="40"/>
      <c r="J300" s="40">
        <v>0.39</v>
      </c>
      <c r="K300" s="41">
        <v>1</v>
      </c>
      <c r="L300" s="37" t="s">
        <v>22</v>
      </c>
      <c r="M300" s="42">
        <f t="shared" si="12"/>
        <v>105.6</v>
      </c>
      <c r="N300" s="42">
        <f t="shared" si="13"/>
        <v>6.3359999999999994</v>
      </c>
      <c r="O300" s="42">
        <f t="shared" si="14"/>
        <v>10</v>
      </c>
      <c r="P300" s="43" t="str">
        <f>VLOOKUP(J300,Trübheitsgrad!$B$4:$C$8,2)</f>
        <v>B</v>
      </c>
      <c r="Q300" s="37" t="str">
        <f>VLOOKUP(Händler_Namen,HändlerAdressen,4,0)</f>
        <v>Köln</v>
      </c>
    </row>
    <row r="301" spans="1:17" x14ac:dyDescent="0.25">
      <c r="A301" s="37" t="s">
        <v>27</v>
      </c>
      <c r="B301" s="37" t="s">
        <v>20</v>
      </c>
      <c r="C301" s="37" t="s">
        <v>13</v>
      </c>
      <c r="D301" s="37" t="str">
        <f>VLOOKUP(MitarbeitNamen,MitarbeiterDaten,7,0)</f>
        <v>Klose</v>
      </c>
      <c r="E301" s="37" t="s">
        <v>18</v>
      </c>
      <c r="F301" s="38">
        <v>50</v>
      </c>
      <c r="G301" s="39">
        <v>46.3</v>
      </c>
      <c r="H301" s="40" t="s">
        <v>21</v>
      </c>
      <c r="I301" s="40" t="s">
        <v>21</v>
      </c>
      <c r="J301" s="40">
        <v>0.21</v>
      </c>
      <c r="K301" s="41">
        <v>3</v>
      </c>
      <c r="L301" s="37" t="s">
        <v>22</v>
      </c>
      <c r="M301" s="42">
        <f t="shared" si="12"/>
        <v>2315</v>
      </c>
      <c r="N301" s="42">
        <f t="shared" si="13"/>
        <v>208.35</v>
      </c>
      <c r="O301" s="42">
        <f t="shared" si="14"/>
        <v>25</v>
      </c>
      <c r="P301" s="43" t="str">
        <f>VLOOKUP(J301,Trübheitsgrad!$B$4:$C$8,2)</f>
        <v>A</v>
      </c>
      <c r="Q301" s="37" t="str">
        <f>VLOOKUP(Händler_Namen,HändlerAdressen,4,0)</f>
        <v>Köln</v>
      </c>
    </row>
    <row r="302" spans="1:17" x14ac:dyDescent="0.25">
      <c r="A302" s="37" t="s">
        <v>27</v>
      </c>
      <c r="B302" s="37" t="s">
        <v>20</v>
      </c>
      <c r="C302" s="37" t="s">
        <v>17</v>
      </c>
      <c r="D302" s="37" t="str">
        <f>VLOOKUP(MitarbeitNamen,MitarbeiterDaten,7,0)</f>
        <v>Löw</v>
      </c>
      <c r="E302" s="37" t="s">
        <v>14</v>
      </c>
      <c r="F302" s="38">
        <v>29</v>
      </c>
      <c r="G302" s="39">
        <v>0.35</v>
      </c>
      <c r="H302" s="40" t="s">
        <v>21</v>
      </c>
      <c r="I302" s="40"/>
      <c r="J302" s="40">
        <v>0.22</v>
      </c>
      <c r="K302" s="41">
        <v>2</v>
      </c>
      <c r="L302" s="37" t="s">
        <v>19</v>
      </c>
      <c r="M302" s="42">
        <f t="shared" si="12"/>
        <v>10.149999999999999</v>
      </c>
      <c r="N302" s="42">
        <f t="shared" si="13"/>
        <v>0.60899999999999987</v>
      </c>
      <c r="O302" s="42">
        <f t="shared" si="14"/>
        <v>10</v>
      </c>
      <c r="P302" s="43" t="str">
        <f>VLOOKUP(J302,Trübheitsgrad!$B$4:$C$8,2)</f>
        <v>A</v>
      </c>
      <c r="Q302" s="37" t="str">
        <f>VLOOKUP(Händler_Namen,HändlerAdressen,4,0)</f>
        <v>Düsseldorf</v>
      </c>
    </row>
    <row r="303" spans="1:17" x14ac:dyDescent="0.25">
      <c r="A303" s="37" t="s">
        <v>27</v>
      </c>
      <c r="B303" s="37" t="s">
        <v>20</v>
      </c>
      <c r="C303" s="37" t="s">
        <v>85</v>
      </c>
      <c r="D303" s="37" t="str">
        <f>VLOOKUP(MitarbeitNamen,MitarbeiterDaten,7,0)</f>
        <v>Löw</v>
      </c>
      <c r="E303" s="37" t="s">
        <v>18</v>
      </c>
      <c r="F303" s="38">
        <v>27</v>
      </c>
      <c r="G303" s="39">
        <v>54.23</v>
      </c>
      <c r="H303" s="40" t="s">
        <v>21</v>
      </c>
      <c r="I303" s="40"/>
      <c r="J303" s="40">
        <v>0.95</v>
      </c>
      <c r="K303" s="41">
        <v>4</v>
      </c>
      <c r="L303" s="37" t="s">
        <v>22</v>
      </c>
      <c r="M303" s="42">
        <f t="shared" si="12"/>
        <v>1464.2099999999998</v>
      </c>
      <c r="N303" s="42">
        <f t="shared" si="13"/>
        <v>131.77889999999996</v>
      </c>
      <c r="O303" s="42">
        <f t="shared" si="14"/>
        <v>10</v>
      </c>
      <c r="P303" s="43" t="str">
        <f>VLOOKUP(J303,Trübheitsgrad!$B$4:$C$8,2)</f>
        <v>E</v>
      </c>
      <c r="Q303" s="37" t="str">
        <f>VLOOKUP(Händler_Namen,HändlerAdressen,4,0)</f>
        <v>Köln</v>
      </c>
    </row>
    <row r="304" spans="1:17" x14ac:dyDescent="0.25">
      <c r="A304" s="37" t="s">
        <v>27</v>
      </c>
      <c r="B304" s="37" t="s">
        <v>25</v>
      </c>
      <c r="C304" s="37" t="s">
        <v>23</v>
      </c>
      <c r="D304" s="37" t="str">
        <f>VLOOKUP(MitarbeitNamen,MitarbeiterDaten,7,0)</f>
        <v>Müller</v>
      </c>
      <c r="E304" s="37" t="s">
        <v>14</v>
      </c>
      <c r="F304" s="38">
        <v>538</v>
      </c>
      <c r="G304" s="39">
        <v>0.41</v>
      </c>
      <c r="H304" s="40" t="s">
        <v>21</v>
      </c>
      <c r="I304" s="40"/>
      <c r="J304" s="40">
        <v>0.94</v>
      </c>
      <c r="K304" s="41">
        <v>2</v>
      </c>
      <c r="L304" s="37" t="s">
        <v>15</v>
      </c>
      <c r="M304" s="42">
        <f t="shared" si="12"/>
        <v>220.57999999999998</v>
      </c>
      <c r="N304" s="42">
        <f t="shared" si="13"/>
        <v>13.234799999999998</v>
      </c>
      <c r="O304" s="42">
        <f t="shared" si="14"/>
        <v>10</v>
      </c>
      <c r="P304" s="43" t="str">
        <f>VLOOKUP(J304,Trübheitsgrad!$B$4:$C$8,2)</f>
        <v>E</v>
      </c>
      <c r="Q304" s="37" t="str">
        <f>VLOOKUP(Händler_Namen,HändlerAdressen,4,0)</f>
        <v>Köln</v>
      </c>
    </row>
    <row r="305" spans="1:17" x14ac:dyDescent="0.25">
      <c r="A305" s="37" t="s">
        <v>27</v>
      </c>
      <c r="B305" s="37" t="s">
        <v>16</v>
      </c>
      <c r="C305" s="37" t="s">
        <v>13</v>
      </c>
      <c r="D305" s="37" t="str">
        <f>VLOOKUP(MitarbeitNamen,MitarbeiterDaten,7,0)</f>
        <v>Klose</v>
      </c>
      <c r="E305" s="37" t="s">
        <v>18</v>
      </c>
      <c r="F305" s="38">
        <v>42</v>
      </c>
      <c r="G305" s="39">
        <v>53.26</v>
      </c>
      <c r="H305" s="40" t="s">
        <v>21</v>
      </c>
      <c r="I305" s="40" t="s">
        <v>21</v>
      </c>
      <c r="J305" s="40">
        <v>7.0000000000000007E-2</v>
      </c>
      <c r="K305" s="41">
        <v>1</v>
      </c>
      <c r="L305" s="37" t="s">
        <v>19</v>
      </c>
      <c r="M305" s="42">
        <f t="shared" si="12"/>
        <v>2236.92</v>
      </c>
      <c r="N305" s="42">
        <f t="shared" si="13"/>
        <v>201.3228</v>
      </c>
      <c r="O305" s="42">
        <f t="shared" si="14"/>
        <v>25</v>
      </c>
      <c r="P305" s="43" t="str">
        <f>VLOOKUP(J305,Trübheitsgrad!$B$4:$C$8,2)</f>
        <v>A</v>
      </c>
      <c r="Q305" s="37" t="str">
        <f>VLOOKUP(Händler_Namen,HändlerAdressen,4,0)</f>
        <v>Düsseldorf</v>
      </c>
    </row>
    <row r="306" spans="1:17" x14ac:dyDescent="0.25">
      <c r="A306" s="37" t="s">
        <v>27</v>
      </c>
      <c r="B306" s="37" t="s">
        <v>25</v>
      </c>
      <c r="C306" s="37" t="s">
        <v>17</v>
      </c>
      <c r="D306" s="37" t="str">
        <f>VLOOKUP(MitarbeitNamen,MitarbeiterDaten,7,0)</f>
        <v>Löw</v>
      </c>
      <c r="E306" s="37" t="s">
        <v>14</v>
      </c>
      <c r="F306" s="38">
        <v>672</v>
      </c>
      <c r="G306" s="39">
        <v>0.72</v>
      </c>
      <c r="H306" s="40" t="s">
        <v>21</v>
      </c>
      <c r="I306" s="40"/>
      <c r="J306" s="40">
        <v>0.28999999999999998</v>
      </c>
      <c r="K306" s="41">
        <v>4</v>
      </c>
      <c r="L306" s="37" t="s">
        <v>19</v>
      </c>
      <c r="M306" s="42">
        <f t="shared" si="12"/>
        <v>483.84</v>
      </c>
      <c r="N306" s="42">
        <f t="shared" si="13"/>
        <v>29.030399999999997</v>
      </c>
      <c r="O306" s="42">
        <f t="shared" si="14"/>
        <v>10</v>
      </c>
      <c r="P306" s="43" t="str">
        <f>VLOOKUP(J306,Trübheitsgrad!$B$4:$C$8,2)</f>
        <v>A</v>
      </c>
      <c r="Q306" s="37" t="str">
        <f>VLOOKUP(Händler_Namen,HändlerAdressen,4,0)</f>
        <v>Düsseldorf</v>
      </c>
    </row>
    <row r="307" spans="1:17" x14ac:dyDescent="0.25">
      <c r="A307" s="37" t="s">
        <v>27</v>
      </c>
      <c r="B307" s="37" t="s">
        <v>16</v>
      </c>
      <c r="C307" s="37" t="s">
        <v>26</v>
      </c>
      <c r="D307" s="37" t="e">
        <f>VLOOKUP(MitarbeitNamen,MitarbeiterDaten,7,0)</f>
        <v>#N/A</v>
      </c>
      <c r="E307" s="37" t="s">
        <v>14</v>
      </c>
      <c r="F307" s="38">
        <v>997</v>
      </c>
      <c r="G307" s="39">
        <v>0.34</v>
      </c>
      <c r="H307" s="40"/>
      <c r="I307" s="40"/>
      <c r="J307" s="40">
        <v>0</v>
      </c>
      <c r="K307" s="41">
        <v>5</v>
      </c>
      <c r="L307" s="37" t="s">
        <v>15</v>
      </c>
      <c r="M307" s="42">
        <f t="shared" si="12"/>
        <v>338.98</v>
      </c>
      <c r="N307" s="42">
        <f t="shared" si="13"/>
        <v>20.338799999999999</v>
      </c>
      <c r="O307" s="42">
        <f t="shared" si="14"/>
        <v>10</v>
      </c>
      <c r="P307" s="43" t="str">
        <f>VLOOKUP(J307,Trübheitsgrad!$B$4:$C$8,2)</f>
        <v>A</v>
      </c>
      <c r="Q307" s="37" t="str">
        <f>VLOOKUP(Händler_Namen,HändlerAdressen,4,0)</f>
        <v>Köln</v>
      </c>
    </row>
    <row r="308" spans="1:17" x14ac:dyDescent="0.25">
      <c r="A308" s="37" t="s">
        <v>27</v>
      </c>
      <c r="B308" s="37" t="s">
        <v>25</v>
      </c>
      <c r="C308" s="37" t="s">
        <v>23</v>
      </c>
      <c r="D308" s="37" t="str">
        <f>VLOOKUP(MitarbeitNamen,MitarbeiterDaten,7,0)</f>
        <v>Müller</v>
      </c>
      <c r="E308" s="37" t="s">
        <v>18</v>
      </c>
      <c r="F308" s="38">
        <v>25</v>
      </c>
      <c r="G308" s="39">
        <v>49.13</v>
      </c>
      <c r="H308" s="40" t="s">
        <v>21</v>
      </c>
      <c r="I308" s="40" t="s">
        <v>21</v>
      </c>
      <c r="J308" s="40">
        <v>0.18</v>
      </c>
      <c r="K308" s="41">
        <v>4</v>
      </c>
      <c r="L308" s="37" t="s">
        <v>22</v>
      </c>
      <c r="M308" s="42">
        <f t="shared" si="12"/>
        <v>1228.25</v>
      </c>
      <c r="N308" s="42">
        <f t="shared" si="13"/>
        <v>110.54249999999999</v>
      </c>
      <c r="O308" s="42">
        <f t="shared" si="14"/>
        <v>25</v>
      </c>
      <c r="P308" s="43" t="str">
        <f>VLOOKUP(J308,Trübheitsgrad!$B$4:$C$8,2)</f>
        <v>A</v>
      </c>
      <c r="Q308" s="37" t="str">
        <f>VLOOKUP(Händler_Namen,HändlerAdressen,4,0)</f>
        <v>Köln</v>
      </c>
    </row>
    <row r="309" spans="1:17" x14ac:dyDescent="0.25">
      <c r="A309" s="37" t="s">
        <v>27</v>
      </c>
      <c r="B309" s="37" t="s">
        <v>16</v>
      </c>
      <c r="C309" s="37" t="s">
        <v>13</v>
      </c>
      <c r="D309" s="37" t="str">
        <f>VLOOKUP(MitarbeitNamen,MitarbeiterDaten,7,0)</f>
        <v>Klose</v>
      </c>
      <c r="E309" s="37" t="s">
        <v>18</v>
      </c>
      <c r="F309" s="38">
        <v>35</v>
      </c>
      <c r="G309" s="39">
        <v>46.79</v>
      </c>
      <c r="H309" s="40" t="s">
        <v>21</v>
      </c>
      <c r="I309" s="40" t="s">
        <v>21</v>
      </c>
      <c r="J309" s="40">
        <v>0.41</v>
      </c>
      <c r="K309" s="41">
        <v>3</v>
      </c>
      <c r="L309" s="37" t="s">
        <v>24</v>
      </c>
      <c r="M309" s="42">
        <f t="shared" si="12"/>
        <v>1637.6499999999999</v>
      </c>
      <c r="N309" s="42">
        <f t="shared" si="13"/>
        <v>147.38849999999999</v>
      </c>
      <c r="O309" s="42">
        <f t="shared" si="14"/>
        <v>25</v>
      </c>
      <c r="P309" s="43" t="str">
        <f>VLOOKUP(J309,Trübheitsgrad!$B$4:$C$8,2)</f>
        <v>B</v>
      </c>
      <c r="Q309" s="37" t="str">
        <f>VLOOKUP(Händler_Namen,HändlerAdressen,4,0)</f>
        <v>München</v>
      </c>
    </row>
    <row r="310" spans="1:17" x14ac:dyDescent="0.25">
      <c r="A310" s="37" t="s">
        <v>27</v>
      </c>
      <c r="B310" s="37" t="s">
        <v>25</v>
      </c>
      <c r="C310" s="37" t="s">
        <v>17</v>
      </c>
      <c r="D310" s="37" t="str">
        <f>VLOOKUP(MitarbeitNamen,MitarbeiterDaten,7,0)</f>
        <v>Löw</v>
      </c>
      <c r="E310" s="37" t="s">
        <v>18</v>
      </c>
      <c r="F310" s="38">
        <v>21</v>
      </c>
      <c r="G310" s="39">
        <v>50.43</v>
      </c>
      <c r="H310" s="40" t="s">
        <v>21</v>
      </c>
      <c r="I310" s="40" t="s">
        <v>21</v>
      </c>
      <c r="J310" s="40">
        <v>0.37</v>
      </c>
      <c r="K310" s="41">
        <v>2</v>
      </c>
      <c r="L310" s="37" t="s">
        <v>24</v>
      </c>
      <c r="M310" s="42">
        <f t="shared" si="12"/>
        <v>1059.03</v>
      </c>
      <c r="N310" s="42">
        <f t="shared" si="13"/>
        <v>95.312699999999992</v>
      </c>
      <c r="O310" s="42">
        <f t="shared" si="14"/>
        <v>25</v>
      </c>
      <c r="P310" s="43" t="str">
        <f>VLOOKUP(J310,Trübheitsgrad!$B$4:$C$8,2)</f>
        <v>B</v>
      </c>
      <c r="Q310" s="37" t="str">
        <f>VLOOKUP(Händler_Namen,HändlerAdressen,4,0)</f>
        <v>München</v>
      </c>
    </row>
    <row r="311" spans="1:17" x14ac:dyDescent="0.25">
      <c r="A311" s="37" t="s">
        <v>27</v>
      </c>
      <c r="B311" s="37" t="s">
        <v>20</v>
      </c>
      <c r="C311" s="37" t="s">
        <v>26</v>
      </c>
      <c r="D311" s="37" t="e">
        <f>VLOOKUP(MitarbeitNamen,MitarbeiterDaten,7,0)</f>
        <v>#N/A</v>
      </c>
      <c r="E311" s="37" t="s">
        <v>14</v>
      </c>
      <c r="F311" s="38">
        <v>815</v>
      </c>
      <c r="G311" s="39">
        <v>0.54</v>
      </c>
      <c r="H311" s="40" t="s">
        <v>21</v>
      </c>
      <c r="I311" s="40"/>
      <c r="J311" s="40">
        <v>0.73</v>
      </c>
      <c r="K311" s="41">
        <v>4</v>
      </c>
      <c r="L311" s="37" t="s">
        <v>15</v>
      </c>
      <c r="M311" s="42">
        <f t="shared" si="12"/>
        <v>440.1</v>
      </c>
      <c r="N311" s="42">
        <f t="shared" si="13"/>
        <v>26.405999999999999</v>
      </c>
      <c r="O311" s="42">
        <f t="shared" si="14"/>
        <v>10</v>
      </c>
      <c r="P311" s="43" t="str">
        <f>VLOOKUP(J311,Trübheitsgrad!$B$4:$C$8,2)</f>
        <v>D</v>
      </c>
      <c r="Q311" s="37" t="str">
        <f>VLOOKUP(Händler_Namen,HändlerAdressen,4,0)</f>
        <v>Köln</v>
      </c>
    </row>
    <row r="312" spans="1:17" x14ac:dyDescent="0.25">
      <c r="A312" s="37" t="s">
        <v>27</v>
      </c>
      <c r="B312" s="37" t="s">
        <v>0</v>
      </c>
      <c r="C312" s="37" t="s">
        <v>23</v>
      </c>
      <c r="D312" s="37" t="str">
        <f>VLOOKUP(MitarbeitNamen,MitarbeiterDaten,7,0)</f>
        <v>Müller</v>
      </c>
      <c r="E312" s="37" t="s">
        <v>18</v>
      </c>
      <c r="F312" s="38">
        <v>21</v>
      </c>
      <c r="G312" s="39">
        <v>50.09</v>
      </c>
      <c r="H312" s="40" t="s">
        <v>21</v>
      </c>
      <c r="I312" s="40"/>
      <c r="J312" s="40">
        <v>0.36</v>
      </c>
      <c r="K312" s="41">
        <v>3</v>
      </c>
      <c r="L312" s="37" t="s">
        <v>19</v>
      </c>
      <c r="M312" s="42">
        <f t="shared" si="12"/>
        <v>1051.8900000000001</v>
      </c>
      <c r="N312" s="42">
        <f t="shared" si="13"/>
        <v>94.670100000000005</v>
      </c>
      <c r="O312" s="42">
        <f t="shared" si="14"/>
        <v>10</v>
      </c>
      <c r="P312" s="43" t="str">
        <f>VLOOKUP(J312,Trübheitsgrad!$B$4:$C$8,2)</f>
        <v>B</v>
      </c>
      <c r="Q312" s="37" t="str">
        <f>VLOOKUP(Händler_Namen,HändlerAdressen,4,0)</f>
        <v>Düsseldorf</v>
      </c>
    </row>
    <row r="313" spans="1:17" x14ac:dyDescent="0.25">
      <c r="A313" s="37" t="s">
        <v>27</v>
      </c>
      <c r="B313" s="37" t="s">
        <v>0</v>
      </c>
      <c r="C313" s="37" t="s">
        <v>85</v>
      </c>
      <c r="D313" s="37" t="str">
        <f>VLOOKUP(MitarbeitNamen,MitarbeiterDaten,7,0)</f>
        <v>Löw</v>
      </c>
      <c r="E313" s="37" t="s">
        <v>14</v>
      </c>
      <c r="F313" s="38">
        <v>228</v>
      </c>
      <c r="G313" s="39">
        <v>0.62</v>
      </c>
      <c r="H313" s="40"/>
      <c r="I313" s="40"/>
      <c r="J313" s="40">
        <v>0.01</v>
      </c>
      <c r="K313" s="41">
        <v>1</v>
      </c>
      <c r="L313" s="37" t="s">
        <v>22</v>
      </c>
      <c r="M313" s="42">
        <f t="shared" si="12"/>
        <v>141.35999999999999</v>
      </c>
      <c r="N313" s="42">
        <f t="shared" si="13"/>
        <v>8.4815999999999985</v>
      </c>
      <c r="O313" s="42">
        <f t="shared" si="14"/>
        <v>10</v>
      </c>
      <c r="P313" s="43" t="str">
        <f>VLOOKUP(J313,Trübheitsgrad!$B$4:$C$8,2)</f>
        <v>A</v>
      </c>
      <c r="Q313" s="37" t="str">
        <f>VLOOKUP(Händler_Namen,HändlerAdressen,4,0)</f>
        <v>Köln</v>
      </c>
    </row>
    <row r="314" spans="1:17" x14ac:dyDescent="0.25">
      <c r="A314" s="37" t="s">
        <v>27</v>
      </c>
      <c r="B314" s="37" t="s">
        <v>16</v>
      </c>
      <c r="C314" s="37" t="s">
        <v>23</v>
      </c>
      <c r="D314" s="37" t="str">
        <f>VLOOKUP(MitarbeitNamen,MitarbeiterDaten,7,0)</f>
        <v>Müller</v>
      </c>
      <c r="E314" s="37" t="s">
        <v>14</v>
      </c>
      <c r="F314" s="38">
        <v>490</v>
      </c>
      <c r="G314" s="39">
        <v>0.68</v>
      </c>
      <c r="H314" s="40"/>
      <c r="I314" s="40"/>
      <c r="J314" s="40">
        <v>0.43</v>
      </c>
      <c r="K314" s="41">
        <v>3</v>
      </c>
      <c r="L314" s="37" t="s">
        <v>24</v>
      </c>
      <c r="M314" s="42">
        <f t="shared" si="12"/>
        <v>333.20000000000005</v>
      </c>
      <c r="N314" s="42">
        <f t="shared" si="13"/>
        <v>19.992000000000001</v>
      </c>
      <c r="O314" s="42">
        <f t="shared" si="14"/>
        <v>10</v>
      </c>
      <c r="P314" s="43" t="str">
        <f>VLOOKUP(J314,Trübheitsgrad!$B$4:$C$8,2)</f>
        <v>B</v>
      </c>
      <c r="Q314" s="37" t="str">
        <f>VLOOKUP(Händler_Namen,HändlerAdressen,4,0)</f>
        <v>München</v>
      </c>
    </row>
    <row r="315" spans="1:17" x14ac:dyDescent="0.25">
      <c r="A315" s="37" t="s">
        <v>27</v>
      </c>
      <c r="B315" s="37" t="s">
        <v>20</v>
      </c>
      <c r="C315" s="37" t="s">
        <v>26</v>
      </c>
      <c r="D315" s="37" t="e">
        <f>VLOOKUP(MitarbeitNamen,MitarbeiterDaten,7,0)</f>
        <v>#N/A</v>
      </c>
      <c r="E315" s="37" t="s">
        <v>18</v>
      </c>
      <c r="F315" s="38">
        <v>44</v>
      </c>
      <c r="G315" s="39">
        <v>48.71</v>
      </c>
      <c r="H315" s="40" t="s">
        <v>21</v>
      </c>
      <c r="I315" s="40"/>
      <c r="J315" s="40">
        <v>0.25</v>
      </c>
      <c r="K315" s="41">
        <v>2</v>
      </c>
      <c r="L315" s="37" t="s">
        <v>15</v>
      </c>
      <c r="M315" s="42">
        <f t="shared" si="12"/>
        <v>2143.2400000000002</v>
      </c>
      <c r="N315" s="42">
        <f t="shared" si="13"/>
        <v>192.89160000000001</v>
      </c>
      <c r="O315" s="42">
        <f t="shared" si="14"/>
        <v>10</v>
      </c>
      <c r="P315" s="43" t="str">
        <f>VLOOKUP(J315,Trübheitsgrad!$B$4:$C$8,2)</f>
        <v>A</v>
      </c>
      <c r="Q315" s="37" t="str">
        <f>VLOOKUP(Händler_Namen,HändlerAdressen,4,0)</f>
        <v>Köln</v>
      </c>
    </row>
    <row r="316" spans="1:17" x14ac:dyDescent="0.25">
      <c r="A316" s="37" t="s">
        <v>27</v>
      </c>
      <c r="B316" s="37" t="s">
        <v>20</v>
      </c>
      <c r="C316" s="37" t="s">
        <v>13</v>
      </c>
      <c r="D316" s="37" t="str">
        <f>VLOOKUP(MitarbeitNamen,MitarbeiterDaten,7,0)</f>
        <v>Klose</v>
      </c>
      <c r="E316" s="37" t="s">
        <v>18</v>
      </c>
      <c r="F316" s="38">
        <v>15</v>
      </c>
      <c r="G316" s="39">
        <v>47.93</v>
      </c>
      <c r="H316" s="40" t="s">
        <v>21</v>
      </c>
      <c r="I316" s="40" t="s">
        <v>21</v>
      </c>
      <c r="J316" s="40">
        <v>0.97</v>
      </c>
      <c r="K316" s="41">
        <v>4</v>
      </c>
      <c r="L316" s="37" t="s">
        <v>15</v>
      </c>
      <c r="M316" s="42">
        <f t="shared" si="12"/>
        <v>718.95</v>
      </c>
      <c r="N316" s="42">
        <f t="shared" si="13"/>
        <v>43.137</v>
      </c>
      <c r="O316" s="42">
        <f t="shared" si="14"/>
        <v>25</v>
      </c>
      <c r="P316" s="43" t="str">
        <f>VLOOKUP(J316,Trübheitsgrad!$B$4:$C$8,2)</f>
        <v>E</v>
      </c>
      <c r="Q316" s="37" t="str">
        <f>VLOOKUP(Händler_Namen,HändlerAdressen,4,0)</f>
        <v>Köln</v>
      </c>
    </row>
    <row r="317" spans="1:17" x14ac:dyDescent="0.25">
      <c r="A317" s="37" t="s">
        <v>27</v>
      </c>
      <c r="B317" s="37" t="s">
        <v>16</v>
      </c>
      <c r="C317" s="37" t="s">
        <v>17</v>
      </c>
      <c r="D317" s="37" t="str">
        <f>VLOOKUP(MitarbeitNamen,MitarbeiterDaten,7,0)</f>
        <v>Löw</v>
      </c>
      <c r="E317" s="37" t="s">
        <v>18</v>
      </c>
      <c r="F317" s="38">
        <v>8</v>
      </c>
      <c r="G317" s="39">
        <v>50.3</v>
      </c>
      <c r="H317" s="40" t="s">
        <v>21</v>
      </c>
      <c r="I317" s="40" t="s">
        <v>21</v>
      </c>
      <c r="J317" s="40">
        <v>0.94</v>
      </c>
      <c r="K317" s="41">
        <v>2</v>
      </c>
      <c r="L317" s="37" t="s">
        <v>19</v>
      </c>
      <c r="M317" s="42">
        <f t="shared" si="12"/>
        <v>402.4</v>
      </c>
      <c r="N317" s="42">
        <f t="shared" si="13"/>
        <v>24.143999999999998</v>
      </c>
      <c r="O317" s="42">
        <f t="shared" si="14"/>
        <v>25</v>
      </c>
      <c r="P317" s="43" t="str">
        <f>VLOOKUP(J317,Trübheitsgrad!$B$4:$C$8,2)</f>
        <v>E</v>
      </c>
      <c r="Q317" s="37" t="str">
        <f>VLOOKUP(Händler_Namen,HändlerAdressen,4,0)</f>
        <v>Düsseldorf</v>
      </c>
    </row>
    <row r="318" spans="1:17" x14ac:dyDescent="0.25">
      <c r="A318" s="37" t="s">
        <v>27</v>
      </c>
      <c r="B318" s="37" t="s">
        <v>25</v>
      </c>
      <c r="C318" s="37" t="s">
        <v>26</v>
      </c>
      <c r="D318" s="37" t="e">
        <f>VLOOKUP(MitarbeitNamen,MitarbeiterDaten,7,0)</f>
        <v>#N/A</v>
      </c>
      <c r="E318" s="37" t="s">
        <v>18</v>
      </c>
      <c r="F318" s="38">
        <v>11</v>
      </c>
      <c r="G318" s="39">
        <v>50.85</v>
      </c>
      <c r="H318" s="40" t="s">
        <v>21</v>
      </c>
      <c r="I318" s="40" t="s">
        <v>21</v>
      </c>
      <c r="J318" s="40">
        <v>0.54</v>
      </c>
      <c r="K318" s="41">
        <v>1</v>
      </c>
      <c r="L318" s="37" t="s">
        <v>19</v>
      </c>
      <c r="M318" s="42">
        <f t="shared" si="12"/>
        <v>559.35</v>
      </c>
      <c r="N318" s="42">
        <f t="shared" si="13"/>
        <v>33.561</v>
      </c>
      <c r="O318" s="42">
        <f t="shared" si="14"/>
        <v>25</v>
      </c>
      <c r="P318" s="43" t="str">
        <f>VLOOKUP(J318,Trübheitsgrad!$B$4:$C$8,2)</f>
        <v>C</v>
      </c>
      <c r="Q318" s="37" t="str">
        <f>VLOOKUP(Händler_Namen,HändlerAdressen,4,0)</f>
        <v>Düsseldorf</v>
      </c>
    </row>
    <row r="319" spans="1:17" x14ac:dyDescent="0.25">
      <c r="A319" s="37" t="s">
        <v>27</v>
      </c>
      <c r="B319" s="37" t="s">
        <v>0</v>
      </c>
      <c r="C319" s="37" t="s">
        <v>23</v>
      </c>
      <c r="D319" s="37" t="str">
        <f>VLOOKUP(MitarbeitNamen,MitarbeiterDaten,7,0)</f>
        <v>Müller</v>
      </c>
      <c r="E319" s="37" t="s">
        <v>18</v>
      </c>
      <c r="F319" s="38">
        <v>18</v>
      </c>
      <c r="G319" s="39">
        <v>53.76</v>
      </c>
      <c r="H319" s="40" t="s">
        <v>21</v>
      </c>
      <c r="I319" s="40"/>
      <c r="J319" s="40">
        <v>0.4</v>
      </c>
      <c r="K319" s="41">
        <v>4</v>
      </c>
      <c r="L319" s="37" t="s">
        <v>22</v>
      </c>
      <c r="M319" s="42">
        <f t="shared" si="12"/>
        <v>967.68</v>
      </c>
      <c r="N319" s="42">
        <f t="shared" si="13"/>
        <v>58.060799999999993</v>
      </c>
      <c r="O319" s="42">
        <f t="shared" si="14"/>
        <v>10</v>
      </c>
      <c r="P319" s="43" t="str">
        <f>VLOOKUP(J319,Trübheitsgrad!$B$4:$C$8,2)</f>
        <v>B</v>
      </c>
      <c r="Q319" s="37" t="str">
        <f>VLOOKUP(Händler_Namen,HändlerAdressen,4,0)</f>
        <v>Köln</v>
      </c>
    </row>
    <row r="320" spans="1:17" x14ac:dyDescent="0.25">
      <c r="A320" s="37" t="s">
        <v>27</v>
      </c>
      <c r="B320" s="37" t="s">
        <v>25</v>
      </c>
      <c r="C320" s="37" t="s">
        <v>85</v>
      </c>
      <c r="D320" s="37" t="str">
        <f>VLOOKUP(MitarbeitNamen,MitarbeiterDaten,7,0)</f>
        <v>Löw</v>
      </c>
      <c r="E320" s="37" t="s">
        <v>14</v>
      </c>
      <c r="F320" s="38">
        <v>478</v>
      </c>
      <c r="G320" s="39">
        <v>0.19</v>
      </c>
      <c r="H320" s="40" t="s">
        <v>21</v>
      </c>
      <c r="I320" s="40"/>
      <c r="J320" s="40">
        <v>0.26</v>
      </c>
      <c r="K320" s="41">
        <v>5</v>
      </c>
      <c r="L320" s="37" t="s">
        <v>15</v>
      </c>
      <c r="M320" s="42">
        <f t="shared" si="12"/>
        <v>90.820000000000007</v>
      </c>
      <c r="N320" s="42">
        <f t="shared" si="13"/>
        <v>5.4492000000000003</v>
      </c>
      <c r="O320" s="42">
        <f t="shared" si="14"/>
        <v>10</v>
      </c>
      <c r="P320" s="43" t="str">
        <f>VLOOKUP(J320,Trübheitsgrad!$B$4:$C$8,2)</f>
        <v>A</v>
      </c>
      <c r="Q320" s="37" t="str">
        <f>VLOOKUP(Händler_Namen,HändlerAdressen,4,0)</f>
        <v>Köln</v>
      </c>
    </row>
    <row r="321" spans="1:17" x14ac:dyDescent="0.25">
      <c r="A321" s="37" t="s">
        <v>27</v>
      </c>
      <c r="B321" s="37" t="s">
        <v>16</v>
      </c>
      <c r="C321" s="37" t="s">
        <v>23</v>
      </c>
      <c r="D321" s="37" t="str">
        <f>VLOOKUP(MitarbeitNamen,MitarbeiterDaten,7,0)</f>
        <v>Müller</v>
      </c>
      <c r="E321" s="37" t="s">
        <v>14</v>
      </c>
      <c r="F321" s="38">
        <v>684</v>
      </c>
      <c r="G321" s="39">
        <v>0.75</v>
      </c>
      <c r="H321" s="40"/>
      <c r="I321" s="40"/>
      <c r="J321" s="40">
        <v>0.05</v>
      </c>
      <c r="K321" s="41">
        <v>4</v>
      </c>
      <c r="L321" s="37" t="s">
        <v>22</v>
      </c>
      <c r="M321" s="42">
        <f t="shared" si="12"/>
        <v>513</v>
      </c>
      <c r="N321" s="42">
        <f t="shared" si="13"/>
        <v>30.779999999999998</v>
      </c>
      <c r="O321" s="42">
        <f t="shared" si="14"/>
        <v>10</v>
      </c>
      <c r="P321" s="43" t="str">
        <f>VLOOKUP(J321,Trübheitsgrad!$B$4:$C$8,2)</f>
        <v>A</v>
      </c>
      <c r="Q321" s="37" t="str">
        <f>VLOOKUP(Händler_Namen,HändlerAdressen,4,0)</f>
        <v>Köln</v>
      </c>
    </row>
    <row r="322" spans="1:17" x14ac:dyDescent="0.25">
      <c r="A322" s="37" t="s">
        <v>27</v>
      </c>
      <c r="B322" s="37" t="s">
        <v>16</v>
      </c>
      <c r="C322" s="37" t="s">
        <v>23</v>
      </c>
      <c r="D322" s="37" t="str">
        <f>VLOOKUP(MitarbeitNamen,MitarbeiterDaten,7,0)</f>
        <v>Müller</v>
      </c>
      <c r="E322" s="37" t="s">
        <v>14</v>
      </c>
      <c r="F322" s="38">
        <v>614</v>
      </c>
      <c r="G322" s="39">
        <v>0.78</v>
      </c>
      <c r="H322" s="40" t="s">
        <v>21</v>
      </c>
      <c r="I322" s="40"/>
      <c r="J322" s="40">
        <v>0.5</v>
      </c>
      <c r="K322" s="41">
        <v>3</v>
      </c>
      <c r="L322" s="37" t="s">
        <v>15</v>
      </c>
      <c r="M322" s="42">
        <f t="shared" si="12"/>
        <v>478.92</v>
      </c>
      <c r="N322" s="42">
        <f t="shared" si="13"/>
        <v>28.735199999999999</v>
      </c>
      <c r="O322" s="42">
        <f t="shared" si="14"/>
        <v>10</v>
      </c>
      <c r="P322" s="43" t="str">
        <f>VLOOKUP(J322,Trübheitsgrad!$B$4:$C$8,2)</f>
        <v>C</v>
      </c>
      <c r="Q322" s="37" t="str">
        <f>VLOOKUP(Händler_Namen,HändlerAdressen,4,0)</f>
        <v>Köln</v>
      </c>
    </row>
    <row r="323" spans="1:17" x14ac:dyDescent="0.25">
      <c r="A323" s="37" t="s">
        <v>27</v>
      </c>
      <c r="B323" s="37" t="s">
        <v>20</v>
      </c>
      <c r="C323" s="37" t="s">
        <v>13</v>
      </c>
      <c r="D323" s="37" t="str">
        <f>VLOOKUP(MitarbeitNamen,MitarbeiterDaten,7,0)</f>
        <v>Klose</v>
      </c>
      <c r="E323" s="37" t="s">
        <v>14</v>
      </c>
      <c r="F323" s="38">
        <v>162</v>
      </c>
      <c r="G323" s="39">
        <v>0.81</v>
      </c>
      <c r="H323" s="40" t="s">
        <v>21</v>
      </c>
      <c r="I323" s="40"/>
      <c r="J323" s="40">
        <v>0.88</v>
      </c>
      <c r="K323" s="41">
        <v>2</v>
      </c>
      <c r="L323" s="37" t="s">
        <v>19</v>
      </c>
      <c r="M323" s="42">
        <f t="shared" si="12"/>
        <v>131.22</v>
      </c>
      <c r="N323" s="42">
        <f t="shared" si="13"/>
        <v>7.8731999999999998</v>
      </c>
      <c r="O323" s="42">
        <f t="shared" si="14"/>
        <v>10</v>
      </c>
      <c r="P323" s="43" t="str">
        <f>VLOOKUP(J323,Trübheitsgrad!$B$4:$C$8,2)</f>
        <v>D</v>
      </c>
      <c r="Q323" s="37" t="str">
        <f>VLOOKUP(Händler_Namen,HändlerAdressen,4,0)</f>
        <v>Düsseldorf</v>
      </c>
    </row>
    <row r="324" spans="1:17" x14ac:dyDescent="0.25">
      <c r="A324" s="37" t="s">
        <v>27</v>
      </c>
      <c r="B324" s="37" t="s">
        <v>25</v>
      </c>
      <c r="C324" s="37" t="s">
        <v>17</v>
      </c>
      <c r="D324" s="37" t="str">
        <f>VLOOKUP(MitarbeitNamen,MitarbeiterDaten,7,0)</f>
        <v>Löw</v>
      </c>
      <c r="E324" s="37" t="s">
        <v>18</v>
      </c>
      <c r="F324" s="38">
        <v>10</v>
      </c>
      <c r="G324" s="39">
        <v>54.57</v>
      </c>
      <c r="H324" s="40" t="s">
        <v>21</v>
      </c>
      <c r="I324" s="40"/>
      <c r="J324" s="40">
        <v>0.98</v>
      </c>
      <c r="K324" s="41">
        <v>4</v>
      </c>
      <c r="L324" s="37" t="s">
        <v>22</v>
      </c>
      <c r="M324" s="42">
        <f t="shared" si="12"/>
        <v>545.70000000000005</v>
      </c>
      <c r="N324" s="42">
        <f t="shared" si="13"/>
        <v>32.742000000000004</v>
      </c>
      <c r="O324" s="42">
        <f t="shared" si="14"/>
        <v>10</v>
      </c>
      <c r="P324" s="43" t="str">
        <f>VLOOKUP(J324,Trübheitsgrad!$B$4:$C$8,2)</f>
        <v>E</v>
      </c>
      <c r="Q324" s="37" t="str">
        <f>VLOOKUP(Händler_Namen,HändlerAdressen,4,0)</f>
        <v>Köln</v>
      </c>
    </row>
    <row r="325" spans="1:17" x14ac:dyDescent="0.25">
      <c r="A325" s="37" t="s">
        <v>27</v>
      </c>
      <c r="B325" s="37" t="s">
        <v>25</v>
      </c>
      <c r="C325" s="37" t="s">
        <v>85</v>
      </c>
      <c r="D325" s="37" t="str">
        <f>VLOOKUP(MitarbeitNamen,MitarbeiterDaten,7,0)</f>
        <v>Löw</v>
      </c>
      <c r="E325" s="37" t="s">
        <v>14</v>
      </c>
      <c r="F325" s="38">
        <v>66</v>
      </c>
      <c r="G325" s="39">
        <v>0.06</v>
      </c>
      <c r="H325" s="40" t="s">
        <v>21</v>
      </c>
      <c r="I325" s="40"/>
      <c r="J325" s="40">
        <v>0.64</v>
      </c>
      <c r="K325" s="41">
        <v>3</v>
      </c>
      <c r="L325" s="37" t="s">
        <v>15</v>
      </c>
      <c r="M325" s="42">
        <f t="shared" si="12"/>
        <v>3.96</v>
      </c>
      <c r="N325" s="42">
        <f t="shared" si="13"/>
        <v>0.23759999999999998</v>
      </c>
      <c r="O325" s="42">
        <f t="shared" si="14"/>
        <v>10</v>
      </c>
      <c r="P325" s="43" t="str">
        <f>VLOOKUP(J325,Trübheitsgrad!$B$4:$C$8,2)</f>
        <v>D</v>
      </c>
      <c r="Q325" s="37" t="str">
        <f>VLOOKUP(Händler_Namen,HändlerAdressen,4,0)</f>
        <v>Köln</v>
      </c>
    </row>
    <row r="326" spans="1:17" x14ac:dyDescent="0.25">
      <c r="A326" s="37" t="s">
        <v>27</v>
      </c>
      <c r="B326" s="37" t="s">
        <v>16</v>
      </c>
      <c r="C326" s="37" t="s">
        <v>26</v>
      </c>
      <c r="D326" s="37" t="e">
        <f>VLOOKUP(MitarbeitNamen,MitarbeiterDaten,7,0)</f>
        <v>#N/A</v>
      </c>
      <c r="E326" s="37" t="s">
        <v>18</v>
      </c>
      <c r="F326" s="38">
        <v>40</v>
      </c>
      <c r="G326" s="39">
        <v>48.8</v>
      </c>
      <c r="H326" s="40" t="s">
        <v>21</v>
      </c>
      <c r="I326" s="40"/>
      <c r="J326" s="40">
        <v>0.72</v>
      </c>
      <c r="K326" s="41">
        <v>1</v>
      </c>
      <c r="L326" s="37" t="s">
        <v>24</v>
      </c>
      <c r="M326" s="42">
        <f t="shared" si="12"/>
        <v>1952</v>
      </c>
      <c r="N326" s="42">
        <f t="shared" si="13"/>
        <v>175.68</v>
      </c>
      <c r="O326" s="42">
        <f t="shared" si="14"/>
        <v>10</v>
      </c>
      <c r="P326" s="43" t="str">
        <f>VLOOKUP(J326,Trübheitsgrad!$B$4:$C$8,2)</f>
        <v>D</v>
      </c>
      <c r="Q326" s="37" t="str">
        <f>VLOOKUP(Händler_Namen,HändlerAdressen,4,0)</f>
        <v>München</v>
      </c>
    </row>
    <row r="327" spans="1:17" x14ac:dyDescent="0.25">
      <c r="A327" s="37" t="s">
        <v>27</v>
      </c>
      <c r="B327" s="37" t="s">
        <v>25</v>
      </c>
      <c r="C327" s="37" t="s">
        <v>13</v>
      </c>
      <c r="D327" s="37" t="str">
        <f>VLOOKUP(MitarbeitNamen,MitarbeiterDaten,7,0)</f>
        <v>Klose</v>
      </c>
      <c r="E327" s="37" t="s">
        <v>14</v>
      </c>
      <c r="F327" s="38">
        <v>464</v>
      </c>
      <c r="G327" s="39">
        <v>0.12</v>
      </c>
      <c r="H327" s="40"/>
      <c r="I327" s="40"/>
      <c r="J327" s="40">
        <v>0.54</v>
      </c>
      <c r="K327" s="41">
        <v>3</v>
      </c>
      <c r="L327" s="37" t="s">
        <v>24</v>
      </c>
      <c r="M327" s="42">
        <f t="shared" si="12"/>
        <v>55.68</v>
      </c>
      <c r="N327" s="42">
        <f t="shared" si="13"/>
        <v>3.3407999999999998</v>
      </c>
      <c r="O327" s="42">
        <f t="shared" si="14"/>
        <v>10</v>
      </c>
      <c r="P327" s="43" t="str">
        <f>VLOOKUP(J327,Trübheitsgrad!$B$4:$C$8,2)</f>
        <v>C</v>
      </c>
      <c r="Q327" s="37" t="str">
        <f>VLOOKUP(Händler_Namen,HändlerAdressen,4,0)</f>
        <v>München</v>
      </c>
    </row>
    <row r="328" spans="1:17" x14ac:dyDescent="0.25">
      <c r="A328" s="37" t="s">
        <v>27</v>
      </c>
      <c r="B328" s="37" t="s">
        <v>25</v>
      </c>
      <c r="C328" s="37" t="s">
        <v>17</v>
      </c>
      <c r="D328" s="37" t="str">
        <f>VLOOKUP(MitarbeitNamen,MitarbeiterDaten,7,0)</f>
        <v>Löw</v>
      </c>
      <c r="E328" s="37" t="s">
        <v>14</v>
      </c>
      <c r="F328" s="38">
        <v>115</v>
      </c>
      <c r="G328" s="39">
        <v>0.17</v>
      </c>
      <c r="H328" s="40" t="s">
        <v>21</v>
      </c>
      <c r="I328" s="40"/>
      <c r="J328" s="40">
        <v>0.42</v>
      </c>
      <c r="K328" s="41">
        <v>2</v>
      </c>
      <c r="L328" s="37" t="s">
        <v>22</v>
      </c>
      <c r="M328" s="42">
        <f t="shared" ref="M328:M391" si="15">F328*G328</f>
        <v>19.55</v>
      </c>
      <c r="N328" s="42">
        <f t="shared" ref="N328:N391" si="16">IF(M328&lt;1000,$H$2*M328,$H$1*M328)</f>
        <v>1.173</v>
      </c>
      <c r="O328" s="42">
        <f t="shared" ref="O328:O391" si="17">IF(I328="x",25,10)</f>
        <v>10</v>
      </c>
      <c r="P328" s="43" t="str">
        <f>VLOOKUP(J328,Trübheitsgrad!$B$4:$C$8,2)</f>
        <v>B</v>
      </c>
      <c r="Q328" s="37" t="str">
        <f>VLOOKUP(Händler_Namen,HändlerAdressen,4,0)</f>
        <v>Köln</v>
      </c>
    </row>
    <row r="329" spans="1:17" x14ac:dyDescent="0.25">
      <c r="A329" s="37" t="s">
        <v>27</v>
      </c>
      <c r="B329" s="37" t="s">
        <v>20</v>
      </c>
      <c r="C329" s="37" t="s">
        <v>85</v>
      </c>
      <c r="D329" s="37" t="str">
        <f>VLOOKUP(MitarbeitNamen,MitarbeiterDaten,7,0)</f>
        <v>Löw</v>
      </c>
      <c r="E329" s="37" t="s">
        <v>14</v>
      </c>
      <c r="F329" s="38">
        <v>48</v>
      </c>
      <c r="G329" s="39">
        <v>0.71</v>
      </c>
      <c r="H329" s="40" t="s">
        <v>21</v>
      </c>
      <c r="I329" s="40"/>
      <c r="J329" s="40">
        <v>0.43</v>
      </c>
      <c r="K329" s="41">
        <v>4</v>
      </c>
      <c r="L329" s="37" t="s">
        <v>15</v>
      </c>
      <c r="M329" s="42">
        <f t="shared" si="15"/>
        <v>34.08</v>
      </c>
      <c r="N329" s="42">
        <f t="shared" si="16"/>
        <v>2.0448</v>
      </c>
      <c r="O329" s="42">
        <f t="shared" si="17"/>
        <v>10</v>
      </c>
      <c r="P329" s="43" t="str">
        <f>VLOOKUP(J329,Trübheitsgrad!$B$4:$C$8,2)</f>
        <v>B</v>
      </c>
      <c r="Q329" s="37" t="str">
        <f>VLOOKUP(Händler_Namen,HändlerAdressen,4,0)</f>
        <v>Köln</v>
      </c>
    </row>
    <row r="330" spans="1:17" x14ac:dyDescent="0.25">
      <c r="A330" s="37" t="s">
        <v>27</v>
      </c>
      <c r="B330" s="37" t="s">
        <v>25</v>
      </c>
      <c r="C330" s="37" t="s">
        <v>23</v>
      </c>
      <c r="D330" s="37" t="str">
        <f>VLOOKUP(MitarbeitNamen,MitarbeiterDaten,7,0)</f>
        <v>Müller</v>
      </c>
      <c r="E330" s="37" t="s">
        <v>18</v>
      </c>
      <c r="F330" s="38">
        <v>27</v>
      </c>
      <c r="G330" s="39">
        <v>50.61</v>
      </c>
      <c r="H330" s="40" t="s">
        <v>21</v>
      </c>
      <c r="I330" s="40" t="s">
        <v>21</v>
      </c>
      <c r="J330" s="40">
        <v>0.34</v>
      </c>
      <c r="K330" s="41">
        <v>2</v>
      </c>
      <c r="L330" s="37" t="s">
        <v>15</v>
      </c>
      <c r="M330" s="42">
        <f t="shared" si="15"/>
        <v>1366.47</v>
      </c>
      <c r="N330" s="42">
        <f t="shared" si="16"/>
        <v>122.9823</v>
      </c>
      <c r="O330" s="42">
        <f t="shared" si="17"/>
        <v>25</v>
      </c>
      <c r="P330" s="43" t="str">
        <f>VLOOKUP(J330,Trübheitsgrad!$B$4:$C$8,2)</f>
        <v>B</v>
      </c>
      <c r="Q330" s="37" t="str">
        <f>VLOOKUP(Händler_Namen,HändlerAdressen,4,0)</f>
        <v>Köln</v>
      </c>
    </row>
    <row r="331" spans="1:17" x14ac:dyDescent="0.25">
      <c r="A331" s="37" t="s">
        <v>27</v>
      </c>
      <c r="B331" s="37" t="s">
        <v>20</v>
      </c>
      <c r="C331" s="37" t="s">
        <v>13</v>
      </c>
      <c r="D331" s="37" t="str">
        <f>VLOOKUP(MitarbeitNamen,MitarbeiterDaten,7,0)</f>
        <v>Klose</v>
      </c>
      <c r="E331" s="37" t="s">
        <v>14</v>
      </c>
      <c r="F331" s="38">
        <v>217</v>
      </c>
      <c r="G331" s="39">
        <v>0.47</v>
      </c>
      <c r="H331" s="40" t="s">
        <v>21</v>
      </c>
      <c r="I331" s="40"/>
      <c r="J331" s="40">
        <v>0.94</v>
      </c>
      <c r="K331" s="41">
        <v>1</v>
      </c>
      <c r="L331" s="37" t="s">
        <v>19</v>
      </c>
      <c r="M331" s="42">
        <f t="shared" si="15"/>
        <v>101.99</v>
      </c>
      <c r="N331" s="42">
        <f t="shared" si="16"/>
        <v>6.1193999999999997</v>
      </c>
      <c r="O331" s="42">
        <f t="shared" si="17"/>
        <v>10</v>
      </c>
      <c r="P331" s="43" t="str">
        <f>VLOOKUP(J331,Trübheitsgrad!$B$4:$C$8,2)</f>
        <v>E</v>
      </c>
      <c r="Q331" s="37" t="str">
        <f>VLOOKUP(Händler_Namen,HändlerAdressen,4,0)</f>
        <v>Düsseldorf</v>
      </c>
    </row>
    <row r="332" spans="1:17" x14ac:dyDescent="0.25">
      <c r="A332" s="37" t="s">
        <v>27</v>
      </c>
      <c r="B332" s="37" t="s">
        <v>20</v>
      </c>
      <c r="C332" s="37" t="s">
        <v>17</v>
      </c>
      <c r="D332" s="37" t="str">
        <f>VLOOKUP(MitarbeitNamen,MitarbeiterDaten,7,0)</f>
        <v>Löw</v>
      </c>
      <c r="E332" s="37" t="s">
        <v>14</v>
      </c>
      <c r="F332" s="38">
        <v>746</v>
      </c>
      <c r="G332" s="39">
        <v>0.75</v>
      </c>
      <c r="H332" s="40" t="s">
        <v>21</v>
      </c>
      <c r="I332" s="40"/>
      <c r="J332" s="40">
        <v>0.64</v>
      </c>
      <c r="K332" s="41">
        <v>4</v>
      </c>
      <c r="L332" s="37" t="s">
        <v>19</v>
      </c>
      <c r="M332" s="42">
        <f t="shared" si="15"/>
        <v>559.5</v>
      </c>
      <c r="N332" s="42">
        <f t="shared" si="16"/>
        <v>33.57</v>
      </c>
      <c r="O332" s="42">
        <f t="shared" si="17"/>
        <v>10</v>
      </c>
      <c r="P332" s="43" t="str">
        <f>VLOOKUP(J332,Trübheitsgrad!$B$4:$C$8,2)</f>
        <v>D</v>
      </c>
      <c r="Q332" s="37" t="str">
        <f>VLOOKUP(Händler_Namen,HändlerAdressen,4,0)</f>
        <v>Düsseldorf</v>
      </c>
    </row>
    <row r="333" spans="1:17" x14ac:dyDescent="0.25">
      <c r="A333" s="37" t="s">
        <v>27</v>
      </c>
      <c r="B333" s="37" t="s">
        <v>25</v>
      </c>
      <c r="C333" s="37" t="s">
        <v>26</v>
      </c>
      <c r="D333" s="37" t="e">
        <f>VLOOKUP(MitarbeitNamen,MitarbeiterDaten,7,0)</f>
        <v>#N/A</v>
      </c>
      <c r="E333" s="37" t="s">
        <v>18</v>
      </c>
      <c r="F333" s="38">
        <v>20</v>
      </c>
      <c r="G333" s="39">
        <v>54.03</v>
      </c>
      <c r="H333" s="40" t="s">
        <v>21</v>
      </c>
      <c r="I333" s="40" t="s">
        <v>21</v>
      </c>
      <c r="J333" s="40">
        <v>0.75</v>
      </c>
      <c r="K333" s="41">
        <v>5</v>
      </c>
      <c r="L333" s="37" t="s">
        <v>24</v>
      </c>
      <c r="M333" s="42">
        <f t="shared" si="15"/>
        <v>1080.5999999999999</v>
      </c>
      <c r="N333" s="42">
        <f t="shared" si="16"/>
        <v>97.253999999999991</v>
      </c>
      <c r="O333" s="42">
        <f t="shared" si="17"/>
        <v>25</v>
      </c>
      <c r="P333" s="43" t="str">
        <f>VLOOKUP(J333,Trübheitsgrad!$B$4:$C$8,2)</f>
        <v>D</v>
      </c>
      <c r="Q333" s="37" t="str">
        <f>VLOOKUP(Händler_Namen,HändlerAdressen,4,0)</f>
        <v>München</v>
      </c>
    </row>
    <row r="334" spans="1:17" x14ac:dyDescent="0.25">
      <c r="A334" s="37" t="s">
        <v>27</v>
      </c>
      <c r="B334" s="37" t="s">
        <v>16</v>
      </c>
      <c r="C334" s="37" t="s">
        <v>23</v>
      </c>
      <c r="D334" s="37" t="str">
        <f>VLOOKUP(MitarbeitNamen,MitarbeiterDaten,7,0)</f>
        <v>Müller</v>
      </c>
      <c r="E334" s="37" t="s">
        <v>14</v>
      </c>
      <c r="F334" s="38">
        <v>746</v>
      </c>
      <c r="G334" s="39">
        <v>0.09</v>
      </c>
      <c r="H334" s="40" t="s">
        <v>21</v>
      </c>
      <c r="I334" s="40"/>
      <c r="J334" s="40">
        <v>0.68</v>
      </c>
      <c r="K334" s="41">
        <v>4</v>
      </c>
      <c r="L334" s="37" t="s">
        <v>22</v>
      </c>
      <c r="M334" s="42">
        <f t="shared" si="15"/>
        <v>67.14</v>
      </c>
      <c r="N334" s="42">
        <f t="shared" si="16"/>
        <v>4.0283999999999995</v>
      </c>
      <c r="O334" s="42">
        <f t="shared" si="17"/>
        <v>10</v>
      </c>
      <c r="P334" s="43" t="str">
        <f>VLOOKUP(J334,Trübheitsgrad!$B$4:$C$8,2)</f>
        <v>D</v>
      </c>
      <c r="Q334" s="37" t="str">
        <f>VLOOKUP(Händler_Namen,HändlerAdressen,4,0)</f>
        <v>Köln</v>
      </c>
    </row>
    <row r="335" spans="1:17" x14ac:dyDescent="0.25">
      <c r="A335" s="37" t="s">
        <v>27</v>
      </c>
      <c r="B335" s="37" t="s">
        <v>16</v>
      </c>
      <c r="C335" s="37" t="s">
        <v>85</v>
      </c>
      <c r="D335" s="37" t="str">
        <f>VLOOKUP(MitarbeitNamen,MitarbeiterDaten,7,0)</f>
        <v>Löw</v>
      </c>
      <c r="E335" s="37" t="s">
        <v>18</v>
      </c>
      <c r="F335" s="38">
        <v>32</v>
      </c>
      <c r="G335" s="39">
        <v>52.13</v>
      </c>
      <c r="H335" s="40" t="s">
        <v>21</v>
      </c>
      <c r="I335" s="40" t="s">
        <v>21</v>
      </c>
      <c r="J335" s="40">
        <v>0.23</v>
      </c>
      <c r="K335" s="41">
        <v>3</v>
      </c>
      <c r="L335" s="37" t="s">
        <v>22</v>
      </c>
      <c r="M335" s="42">
        <f t="shared" si="15"/>
        <v>1668.16</v>
      </c>
      <c r="N335" s="42">
        <f t="shared" si="16"/>
        <v>150.1344</v>
      </c>
      <c r="O335" s="42">
        <f t="shared" si="17"/>
        <v>25</v>
      </c>
      <c r="P335" s="43" t="str">
        <f>VLOOKUP(J335,Trübheitsgrad!$B$4:$C$8,2)</f>
        <v>A</v>
      </c>
      <c r="Q335" s="37" t="str">
        <f>VLOOKUP(Händler_Namen,HändlerAdressen,4,0)</f>
        <v>Köln</v>
      </c>
    </row>
    <row r="336" spans="1:17" x14ac:dyDescent="0.25">
      <c r="A336" s="37" t="s">
        <v>27</v>
      </c>
      <c r="B336" s="37" t="s">
        <v>20</v>
      </c>
      <c r="C336" s="37" t="s">
        <v>23</v>
      </c>
      <c r="D336" s="37" t="str">
        <f>VLOOKUP(MitarbeitNamen,MitarbeiterDaten,7,0)</f>
        <v>Müller</v>
      </c>
      <c r="E336" s="37" t="s">
        <v>14</v>
      </c>
      <c r="F336" s="38">
        <v>16</v>
      </c>
      <c r="G336" s="39">
        <v>0.43</v>
      </c>
      <c r="H336" s="40" t="s">
        <v>21</v>
      </c>
      <c r="I336" s="40"/>
      <c r="J336" s="40">
        <v>0.03</v>
      </c>
      <c r="K336" s="41">
        <v>2</v>
      </c>
      <c r="L336" s="37" t="s">
        <v>19</v>
      </c>
      <c r="M336" s="42">
        <f t="shared" si="15"/>
        <v>6.88</v>
      </c>
      <c r="N336" s="42">
        <f t="shared" si="16"/>
        <v>0.4128</v>
      </c>
      <c r="O336" s="42">
        <f t="shared" si="17"/>
        <v>10</v>
      </c>
      <c r="P336" s="43" t="str">
        <f>VLOOKUP(J336,Trübheitsgrad!$B$4:$C$8,2)</f>
        <v>A</v>
      </c>
      <c r="Q336" s="37" t="str">
        <f>VLOOKUP(Händler_Namen,HändlerAdressen,4,0)</f>
        <v>Düsseldorf</v>
      </c>
    </row>
    <row r="337" spans="1:17" x14ac:dyDescent="0.25">
      <c r="A337" s="37" t="s">
        <v>27</v>
      </c>
      <c r="B337" s="37" t="s">
        <v>20</v>
      </c>
      <c r="C337" s="37" t="s">
        <v>26</v>
      </c>
      <c r="D337" s="37" t="e">
        <f>VLOOKUP(MitarbeitNamen,MitarbeiterDaten,7,0)</f>
        <v>#N/A</v>
      </c>
      <c r="E337" s="37" t="s">
        <v>18</v>
      </c>
      <c r="F337" s="38">
        <v>20</v>
      </c>
      <c r="G337" s="39">
        <v>47.75</v>
      </c>
      <c r="H337" s="40" t="s">
        <v>21</v>
      </c>
      <c r="I337" s="40" t="s">
        <v>21</v>
      </c>
      <c r="J337" s="40">
        <v>0.01</v>
      </c>
      <c r="K337" s="41">
        <v>4</v>
      </c>
      <c r="L337" s="37" t="s">
        <v>22</v>
      </c>
      <c r="M337" s="42">
        <f t="shared" si="15"/>
        <v>955</v>
      </c>
      <c r="N337" s="42">
        <f t="shared" si="16"/>
        <v>57.3</v>
      </c>
      <c r="O337" s="42">
        <f t="shared" si="17"/>
        <v>25</v>
      </c>
      <c r="P337" s="43" t="str">
        <f>VLOOKUP(J337,Trübheitsgrad!$B$4:$C$8,2)</f>
        <v>A</v>
      </c>
      <c r="Q337" s="37" t="str">
        <f>VLOOKUP(Händler_Namen,HändlerAdressen,4,0)</f>
        <v>Köln</v>
      </c>
    </row>
    <row r="338" spans="1:17" x14ac:dyDescent="0.25">
      <c r="A338" s="37" t="s">
        <v>27</v>
      </c>
      <c r="B338" s="37" t="s">
        <v>16</v>
      </c>
      <c r="C338" s="37" t="s">
        <v>13</v>
      </c>
      <c r="D338" s="37" t="str">
        <f>VLOOKUP(MitarbeitNamen,MitarbeiterDaten,7,0)</f>
        <v>Klose</v>
      </c>
      <c r="E338" s="37" t="s">
        <v>14</v>
      </c>
      <c r="F338" s="38">
        <v>985</v>
      </c>
      <c r="G338" s="39">
        <v>0.8</v>
      </c>
      <c r="H338" s="40" t="s">
        <v>21</v>
      </c>
      <c r="I338" s="40"/>
      <c r="J338" s="40">
        <v>0.84</v>
      </c>
      <c r="K338" s="41">
        <v>3</v>
      </c>
      <c r="L338" s="37" t="s">
        <v>15</v>
      </c>
      <c r="M338" s="42">
        <f t="shared" si="15"/>
        <v>788</v>
      </c>
      <c r="N338" s="42">
        <f t="shared" si="16"/>
        <v>47.28</v>
      </c>
      <c r="O338" s="42">
        <f t="shared" si="17"/>
        <v>10</v>
      </c>
      <c r="P338" s="43" t="str">
        <f>VLOOKUP(J338,Trübheitsgrad!$B$4:$C$8,2)</f>
        <v>D</v>
      </c>
      <c r="Q338" s="37" t="str">
        <f>VLOOKUP(Händler_Namen,HändlerAdressen,4,0)</f>
        <v>Köln</v>
      </c>
    </row>
    <row r="339" spans="1:17" x14ac:dyDescent="0.25">
      <c r="A339" s="37" t="s">
        <v>27</v>
      </c>
      <c r="B339" s="37" t="s">
        <v>0</v>
      </c>
      <c r="C339" s="37" t="s">
        <v>17</v>
      </c>
      <c r="D339" s="37" t="str">
        <f>VLOOKUP(MitarbeitNamen,MitarbeiterDaten,7,0)</f>
        <v>Löw</v>
      </c>
      <c r="E339" s="37" t="s">
        <v>18</v>
      </c>
      <c r="F339" s="38">
        <v>35</v>
      </c>
      <c r="G339" s="39">
        <v>49.18</v>
      </c>
      <c r="H339" s="40" t="s">
        <v>21</v>
      </c>
      <c r="I339" s="40" t="s">
        <v>21</v>
      </c>
      <c r="J339" s="40">
        <v>0.2</v>
      </c>
      <c r="K339" s="41">
        <v>1</v>
      </c>
      <c r="L339" s="37" t="s">
        <v>19</v>
      </c>
      <c r="M339" s="42">
        <f t="shared" si="15"/>
        <v>1721.3</v>
      </c>
      <c r="N339" s="42">
        <f t="shared" si="16"/>
        <v>154.917</v>
      </c>
      <c r="O339" s="42">
        <f t="shared" si="17"/>
        <v>25</v>
      </c>
      <c r="P339" s="43" t="str">
        <f>VLOOKUP(J339,Trübheitsgrad!$B$4:$C$8,2)</f>
        <v>A</v>
      </c>
      <c r="Q339" s="37" t="str">
        <f>VLOOKUP(Händler_Namen,HändlerAdressen,4,0)</f>
        <v>Düsseldorf</v>
      </c>
    </row>
    <row r="340" spans="1:17" x14ac:dyDescent="0.25">
      <c r="A340" s="37" t="s">
        <v>27</v>
      </c>
      <c r="B340" s="37" t="s">
        <v>16</v>
      </c>
      <c r="C340" s="37" t="s">
        <v>26</v>
      </c>
      <c r="D340" s="37" t="e">
        <f>VLOOKUP(MitarbeitNamen,MitarbeiterDaten,7,0)</f>
        <v>#N/A</v>
      </c>
      <c r="E340" s="37" t="s">
        <v>14</v>
      </c>
      <c r="F340" s="38">
        <v>734</v>
      </c>
      <c r="G340" s="39">
        <v>0.28000000000000003</v>
      </c>
      <c r="H340" s="40" t="s">
        <v>21</v>
      </c>
      <c r="I340" s="40"/>
      <c r="J340" s="40">
        <v>0.06</v>
      </c>
      <c r="K340" s="41">
        <v>3</v>
      </c>
      <c r="L340" s="37" t="s">
        <v>19</v>
      </c>
      <c r="M340" s="42">
        <f t="shared" si="15"/>
        <v>205.52</v>
      </c>
      <c r="N340" s="42">
        <f t="shared" si="16"/>
        <v>12.331200000000001</v>
      </c>
      <c r="O340" s="42">
        <f t="shared" si="17"/>
        <v>10</v>
      </c>
      <c r="P340" s="43" t="str">
        <f>VLOOKUP(J340,Trübheitsgrad!$B$4:$C$8,2)</f>
        <v>A</v>
      </c>
      <c r="Q340" s="37" t="str">
        <f>VLOOKUP(Händler_Namen,HändlerAdressen,4,0)</f>
        <v>Düsseldorf</v>
      </c>
    </row>
    <row r="341" spans="1:17" x14ac:dyDescent="0.25">
      <c r="A341" s="37" t="s">
        <v>27</v>
      </c>
      <c r="B341" s="37" t="s">
        <v>16</v>
      </c>
      <c r="C341" s="37" t="s">
        <v>23</v>
      </c>
      <c r="D341" s="37" t="str">
        <f>VLOOKUP(MitarbeitNamen,MitarbeiterDaten,7,0)</f>
        <v>Müller</v>
      </c>
      <c r="E341" s="37" t="s">
        <v>18</v>
      </c>
      <c r="F341" s="38">
        <v>18</v>
      </c>
      <c r="G341" s="39">
        <v>49.33</v>
      </c>
      <c r="H341" s="40" t="s">
        <v>21</v>
      </c>
      <c r="I341" s="40" t="s">
        <v>21</v>
      </c>
      <c r="J341" s="40">
        <v>0.39</v>
      </c>
      <c r="K341" s="41">
        <v>2</v>
      </c>
      <c r="L341" s="37" t="s">
        <v>15</v>
      </c>
      <c r="M341" s="42">
        <f t="shared" si="15"/>
        <v>887.93999999999994</v>
      </c>
      <c r="N341" s="42">
        <f t="shared" si="16"/>
        <v>53.276399999999995</v>
      </c>
      <c r="O341" s="42">
        <f t="shared" si="17"/>
        <v>25</v>
      </c>
      <c r="P341" s="43" t="str">
        <f>VLOOKUP(J341,Trübheitsgrad!$B$4:$C$8,2)</f>
        <v>B</v>
      </c>
      <c r="Q341" s="37" t="str">
        <f>VLOOKUP(Händler_Namen,HändlerAdressen,4,0)</f>
        <v>Köln</v>
      </c>
    </row>
    <row r="342" spans="1:17" x14ac:dyDescent="0.25">
      <c r="A342" s="37" t="s">
        <v>27</v>
      </c>
      <c r="B342" s="37" t="s">
        <v>16</v>
      </c>
      <c r="C342" s="37" t="s">
        <v>85</v>
      </c>
      <c r="D342" s="37" t="str">
        <f>VLOOKUP(MitarbeitNamen,MitarbeiterDaten,7,0)</f>
        <v>Löw</v>
      </c>
      <c r="E342" s="37" t="s">
        <v>14</v>
      </c>
      <c r="F342" s="38">
        <v>945</v>
      </c>
      <c r="G342" s="39">
        <v>0.12</v>
      </c>
      <c r="H342" s="40"/>
      <c r="I342" s="40"/>
      <c r="J342" s="40">
        <v>0.57999999999999996</v>
      </c>
      <c r="K342" s="41">
        <v>4</v>
      </c>
      <c r="L342" s="37" t="s">
        <v>22</v>
      </c>
      <c r="M342" s="42">
        <f t="shared" si="15"/>
        <v>113.39999999999999</v>
      </c>
      <c r="N342" s="42">
        <f t="shared" si="16"/>
        <v>6.8039999999999994</v>
      </c>
      <c r="O342" s="42">
        <f t="shared" si="17"/>
        <v>10</v>
      </c>
      <c r="P342" s="43" t="str">
        <f>VLOOKUP(J342,Trübheitsgrad!$B$4:$C$8,2)</f>
        <v>D</v>
      </c>
      <c r="Q342" s="37" t="str">
        <f>VLOOKUP(Händler_Namen,HändlerAdressen,4,0)</f>
        <v>Köln</v>
      </c>
    </row>
    <row r="343" spans="1:17" x14ac:dyDescent="0.25">
      <c r="A343" s="37" t="s">
        <v>27</v>
      </c>
      <c r="B343" s="37" t="s">
        <v>25</v>
      </c>
      <c r="C343" s="37" t="s">
        <v>23</v>
      </c>
      <c r="D343" s="37" t="str">
        <f>VLOOKUP(MitarbeitNamen,MitarbeiterDaten,7,0)</f>
        <v>Müller</v>
      </c>
      <c r="E343" s="37" t="s">
        <v>18</v>
      </c>
      <c r="F343" s="38">
        <v>32</v>
      </c>
      <c r="G343" s="39">
        <v>48.48</v>
      </c>
      <c r="H343" s="40" t="s">
        <v>21</v>
      </c>
      <c r="I343" s="40"/>
      <c r="J343" s="40">
        <v>0.6</v>
      </c>
      <c r="K343" s="41">
        <v>2</v>
      </c>
      <c r="L343" s="37" t="s">
        <v>24</v>
      </c>
      <c r="M343" s="42">
        <f t="shared" si="15"/>
        <v>1551.36</v>
      </c>
      <c r="N343" s="42">
        <f t="shared" si="16"/>
        <v>139.6224</v>
      </c>
      <c r="O343" s="42">
        <f t="shared" si="17"/>
        <v>10</v>
      </c>
      <c r="P343" s="43" t="str">
        <f>VLOOKUP(J343,Trübheitsgrad!$B$4:$C$8,2)</f>
        <v>D</v>
      </c>
      <c r="Q343" s="37" t="str">
        <f>VLOOKUP(Händler_Namen,HändlerAdressen,4,0)</f>
        <v>München</v>
      </c>
    </row>
    <row r="344" spans="1:17" x14ac:dyDescent="0.25">
      <c r="A344" s="37" t="s">
        <v>27</v>
      </c>
      <c r="B344" s="37" t="s">
        <v>25</v>
      </c>
      <c r="C344" s="37" t="s">
        <v>23</v>
      </c>
      <c r="D344" s="37" t="str">
        <f>VLOOKUP(MitarbeitNamen,MitarbeiterDaten,7,0)</f>
        <v>Müller</v>
      </c>
      <c r="E344" s="37" t="s">
        <v>14</v>
      </c>
      <c r="F344" s="38">
        <v>104</v>
      </c>
      <c r="G344" s="39">
        <v>0.19</v>
      </c>
      <c r="H344" s="40" t="s">
        <v>21</v>
      </c>
      <c r="I344" s="40"/>
      <c r="J344" s="40">
        <v>0.27</v>
      </c>
      <c r="K344" s="41">
        <v>1</v>
      </c>
      <c r="L344" s="37" t="s">
        <v>24</v>
      </c>
      <c r="M344" s="42">
        <f t="shared" si="15"/>
        <v>19.760000000000002</v>
      </c>
      <c r="N344" s="42">
        <f t="shared" si="16"/>
        <v>1.1856</v>
      </c>
      <c r="O344" s="42">
        <f t="shared" si="17"/>
        <v>10</v>
      </c>
      <c r="P344" s="43" t="str">
        <f>VLOOKUP(J344,Trübheitsgrad!$B$4:$C$8,2)</f>
        <v>A</v>
      </c>
      <c r="Q344" s="37" t="str">
        <f>VLOOKUP(Händler_Namen,HändlerAdressen,4,0)</f>
        <v>München</v>
      </c>
    </row>
    <row r="345" spans="1:17" x14ac:dyDescent="0.25">
      <c r="A345" s="37" t="s">
        <v>27</v>
      </c>
      <c r="B345" s="37" t="s">
        <v>16</v>
      </c>
      <c r="C345" s="37" t="s">
        <v>13</v>
      </c>
      <c r="D345" s="37" t="str">
        <f>VLOOKUP(MitarbeitNamen,MitarbeiterDaten,7,0)</f>
        <v>Klose</v>
      </c>
      <c r="E345" s="37" t="s">
        <v>18</v>
      </c>
      <c r="F345" s="38">
        <v>4</v>
      </c>
      <c r="G345" s="39">
        <v>49.33</v>
      </c>
      <c r="H345" s="40" t="s">
        <v>21</v>
      </c>
      <c r="I345" s="40"/>
      <c r="J345" s="40">
        <v>0.8</v>
      </c>
      <c r="K345" s="41">
        <v>4</v>
      </c>
      <c r="L345" s="37" t="s">
        <v>15</v>
      </c>
      <c r="M345" s="42">
        <f t="shared" si="15"/>
        <v>197.32</v>
      </c>
      <c r="N345" s="42">
        <f t="shared" si="16"/>
        <v>11.8392</v>
      </c>
      <c r="O345" s="42">
        <f t="shared" si="17"/>
        <v>10</v>
      </c>
      <c r="P345" s="43" t="str">
        <f>VLOOKUP(J345,Trübheitsgrad!$B$4:$C$8,2)</f>
        <v>D</v>
      </c>
      <c r="Q345" s="37" t="str">
        <f>VLOOKUP(Händler_Namen,HändlerAdressen,4,0)</f>
        <v>Köln</v>
      </c>
    </row>
    <row r="346" spans="1:17" x14ac:dyDescent="0.25">
      <c r="A346" s="37" t="s">
        <v>27</v>
      </c>
      <c r="B346" s="37" t="s">
        <v>25</v>
      </c>
      <c r="C346" s="37" t="s">
        <v>17</v>
      </c>
      <c r="D346" s="37" t="str">
        <f>VLOOKUP(MitarbeitNamen,MitarbeiterDaten,7,0)</f>
        <v>Löw</v>
      </c>
      <c r="E346" s="37" t="s">
        <v>14</v>
      </c>
      <c r="F346" s="38">
        <v>959</v>
      </c>
      <c r="G346" s="39">
        <v>0.54</v>
      </c>
      <c r="H346" s="40"/>
      <c r="I346" s="40"/>
      <c r="J346" s="40">
        <v>0.49</v>
      </c>
      <c r="K346" s="41">
        <v>5</v>
      </c>
      <c r="L346" s="37" t="s">
        <v>19</v>
      </c>
      <c r="M346" s="42">
        <f t="shared" si="15"/>
        <v>517.86</v>
      </c>
      <c r="N346" s="42">
        <f t="shared" si="16"/>
        <v>31.0716</v>
      </c>
      <c r="O346" s="42">
        <f t="shared" si="17"/>
        <v>10</v>
      </c>
      <c r="P346" s="43" t="str">
        <f>VLOOKUP(J346,Trübheitsgrad!$B$4:$C$8,2)</f>
        <v>C</v>
      </c>
      <c r="Q346" s="37" t="str">
        <f>VLOOKUP(Händler_Namen,HändlerAdressen,4,0)</f>
        <v>Düsseldorf</v>
      </c>
    </row>
    <row r="347" spans="1:17" x14ac:dyDescent="0.25">
      <c r="A347" s="37" t="s">
        <v>27</v>
      </c>
      <c r="B347" s="37" t="s">
        <v>16</v>
      </c>
      <c r="C347" s="37" t="s">
        <v>85</v>
      </c>
      <c r="D347" s="37" t="str">
        <f>VLOOKUP(MitarbeitNamen,MitarbeiterDaten,7,0)</f>
        <v>Löw</v>
      </c>
      <c r="E347" s="37" t="s">
        <v>18</v>
      </c>
      <c r="F347" s="38">
        <v>25</v>
      </c>
      <c r="G347" s="39">
        <v>54.73</v>
      </c>
      <c r="H347" s="40"/>
      <c r="I347" s="40"/>
      <c r="J347" s="40">
        <v>0.72</v>
      </c>
      <c r="K347" s="41">
        <v>4</v>
      </c>
      <c r="L347" s="37" t="s">
        <v>22</v>
      </c>
      <c r="M347" s="42">
        <f t="shared" si="15"/>
        <v>1368.25</v>
      </c>
      <c r="N347" s="42">
        <f t="shared" si="16"/>
        <v>123.1425</v>
      </c>
      <c r="O347" s="42">
        <f t="shared" si="17"/>
        <v>10</v>
      </c>
      <c r="P347" s="43" t="str">
        <f>VLOOKUP(J347,Trübheitsgrad!$B$4:$C$8,2)</f>
        <v>D</v>
      </c>
      <c r="Q347" s="37" t="str">
        <f>VLOOKUP(Händler_Namen,HändlerAdressen,4,0)</f>
        <v>Köln</v>
      </c>
    </row>
    <row r="348" spans="1:17" x14ac:dyDescent="0.25">
      <c r="A348" s="37" t="s">
        <v>27</v>
      </c>
      <c r="B348" s="37" t="s">
        <v>0</v>
      </c>
      <c r="C348" s="37" t="s">
        <v>26</v>
      </c>
      <c r="D348" s="37" t="e">
        <f>VLOOKUP(MitarbeitNamen,MitarbeiterDaten,7,0)</f>
        <v>#N/A</v>
      </c>
      <c r="E348" s="37" t="s">
        <v>14</v>
      </c>
      <c r="F348" s="38">
        <v>218</v>
      </c>
      <c r="G348" s="39">
        <v>0.38</v>
      </c>
      <c r="H348" s="40"/>
      <c r="I348" s="40"/>
      <c r="J348" s="40">
        <v>0.56999999999999995</v>
      </c>
      <c r="K348" s="41">
        <v>3</v>
      </c>
      <c r="L348" s="37" t="s">
        <v>24</v>
      </c>
      <c r="M348" s="42">
        <f t="shared" si="15"/>
        <v>82.84</v>
      </c>
      <c r="N348" s="42">
        <f t="shared" si="16"/>
        <v>4.9703999999999997</v>
      </c>
      <c r="O348" s="42">
        <f t="shared" si="17"/>
        <v>10</v>
      </c>
      <c r="P348" s="43" t="str">
        <f>VLOOKUP(J348,Trübheitsgrad!$B$4:$C$8,2)</f>
        <v>C</v>
      </c>
      <c r="Q348" s="37" t="str">
        <f>VLOOKUP(Händler_Namen,HändlerAdressen,4,0)</f>
        <v>München</v>
      </c>
    </row>
    <row r="349" spans="1:17" x14ac:dyDescent="0.25">
      <c r="A349" s="37" t="s">
        <v>27</v>
      </c>
      <c r="B349" s="37" t="s">
        <v>16</v>
      </c>
      <c r="C349" s="37" t="s">
        <v>13</v>
      </c>
      <c r="D349" s="37" t="str">
        <f>VLOOKUP(MitarbeitNamen,MitarbeiterDaten,7,0)</f>
        <v>Klose</v>
      </c>
      <c r="E349" s="37" t="s">
        <v>18</v>
      </c>
      <c r="F349" s="38">
        <v>20</v>
      </c>
      <c r="G349" s="39">
        <v>47.82</v>
      </c>
      <c r="H349" s="40" t="s">
        <v>21</v>
      </c>
      <c r="I349" s="40" t="s">
        <v>21</v>
      </c>
      <c r="J349" s="40">
        <v>0.08</v>
      </c>
      <c r="K349" s="41">
        <v>2</v>
      </c>
      <c r="L349" s="37" t="s">
        <v>15</v>
      </c>
      <c r="M349" s="42">
        <f t="shared" si="15"/>
        <v>956.4</v>
      </c>
      <c r="N349" s="42">
        <f t="shared" si="16"/>
        <v>57.383999999999993</v>
      </c>
      <c r="O349" s="42">
        <f t="shared" si="17"/>
        <v>25</v>
      </c>
      <c r="P349" s="43" t="str">
        <f>VLOOKUP(J349,Trübheitsgrad!$B$4:$C$8,2)</f>
        <v>A</v>
      </c>
      <c r="Q349" s="37" t="str">
        <f>VLOOKUP(Händler_Namen,HändlerAdressen,4,0)</f>
        <v>Köln</v>
      </c>
    </row>
    <row r="350" spans="1:17" x14ac:dyDescent="0.25">
      <c r="A350" s="37" t="s">
        <v>27</v>
      </c>
      <c r="B350" s="37" t="s">
        <v>16</v>
      </c>
      <c r="C350" s="37" t="s">
        <v>17</v>
      </c>
      <c r="D350" s="37" t="str">
        <f>VLOOKUP(MitarbeitNamen,MitarbeiterDaten,7,0)</f>
        <v>Löw</v>
      </c>
      <c r="E350" s="37" t="s">
        <v>14</v>
      </c>
      <c r="F350" s="38">
        <v>503</v>
      </c>
      <c r="G350" s="39">
        <v>0.14000000000000001</v>
      </c>
      <c r="H350" s="40" t="s">
        <v>21</v>
      </c>
      <c r="I350" s="40"/>
      <c r="J350" s="40">
        <v>0.36</v>
      </c>
      <c r="K350" s="41">
        <v>4</v>
      </c>
      <c r="L350" s="37" t="s">
        <v>15</v>
      </c>
      <c r="M350" s="42">
        <f t="shared" si="15"/>
        <v>70.42</v>
      </c>
      <c r="N350" s="42">
        <f t="shared" si="16"/>
        <v>4.2252000000000001</v>
      </c>
      <c r="O350" s="42">
        <f t="shared" si="17"/>
        <v>10</v>
      </c>
      <c r="P350" s="43" t="str">
        <f>VLOOKUP(J350,Trübheitsgrad!$B$4:$C$8,2)</f>
        <v>B</v>
      </c>
      <c r="Q350" s="37" t="str">
        <f>VLOOKUP(Händler_Namen,HändlerAdressen,4,0)</f>
        <v>Köln</v>
      </c>
    </row>
    <row r="351" spans="1:17" x14ac:dyDescent="0.25">
      <c r="A351" s="37" t="s">
        <v>27</v>
      </c>
      <c r="B351" s="37" t="s">
        <v>20</v>
      </c>
      <c r="C351" s="37" t="s">
        <v>85</v>
      </c>
      <c r="D351" s="37" t="str">
        <f>VLOOKUP(MitarbeitNamen,MitarbeiterDaten,7,0)</f>
        <v>Löw</v>
      </c>
      <c r="E351" s="37" t="s">
        <v>18</v>
      </c>
      <c r="F351" s="38">
        <v>26</v>
      </c>
      <c r="G351" s="39">
        <v>54.65</v>
      </c>
      <c r="H351" s="40" t="s">
        <v>21</v>
      </c>
      <c r="I351" s="40" t="s">
        <v>21</v>
      </c>
      <c r="J351" s="40">
        <v>0.26</v>
      </c>
      <c r="K351" s="41">
        <v>3</v>
      </c>
      <c r="L351" s="37" t="s">
        <v>19</v>
      </c>
      <c r="M351" s="42">
        <f t="shared" si="15"/>
        <v>1420.8999999999999</v>
      </c>
      <c r="N351" s="42">
        <f t="shared" si="16"/>
        <v>127.88099999999999</v>
      </c>
      <c r="O351" s="42">
        <f t="shared" si="17"/>
        <v>25</v>
      </c>
      <c r="P351" s="43" t="str">
        <f>VLOOKUP(J351,Trübheitsgrad!$B$4:$C$8,2)</f>
        <v>A</v>
      </c>
      <c r="Q351" s="37" t="str">
        <f>VLOOKUP(Händler_Namen,HändlerAdressen,4,0)</f>
        <v>Düsseldorf</v>
      </c>
    </row>
    <row r="352" spans="1:17" x14ac:dyDescent="0.25">
      <c r="A352" s="37" t="s">
        <v>27</v>
      </c>
      <c r="B352" s="37" t="s">
        <v>0</v>
      </c>
      <c r="C352" s="37" t="s">
        <v>23</v>
      </c>
      <c r="D352" s="37" t="str">
        <f>VLOOKUP(MitarbeitNamen,MitarbeiterDaten,7,0)</f>
        <v>Müller</v>
      </c>
      <c r="E352" s="37" t="s">
        <v>14</v>
      </c>
      <c r="F352" s="38">
        <v>558</v>
      </c>
      <c r="G352" s="39">
        <v>0.91</v>
      </c>
      <c r="H352" s="40" t="s">
        <v>21</v>
      </c>
      <c r="I352" s="40"/>
      <c r="J352" s="40">
        <v>0.74</v>
      </c>
      <c r="K352" s="41">
        <v>1</v>
      </c>
      <c r="L352" s="37" t="s">
        <v>19</v>
      </c>
      <c r="M352" s="42">
        <f t="shared" si="15"/>
        <v>507.78000000000003</v>
      </c>
      <c r="N352" s="42">
        <f t="shared" si="16"/>
        <v>30.466799999999999</v>
      </c>
      <c r="O352" s="42">
        <f t="shared" si="17"/>
        <v>10</v>
      </c>
      <c r="P352" s="43" t="str">
        <f>VLOOKUP(J352,Trübheitsgrad!$B$4:$C$8,2)</f>
        <v>D</v>
      </c>
      <c r="Q352" s="37" t="str">
        <f>VLOOKUP(Händler_Namen,HändlerAdressen,4,0)</f>
        <v>Düsseldorf</v>
      </c>
    </row>
    <row r="353" spans="1:17" x14ac:dyDescent="0.25">
      <c r="A353" s="37" t="s">
        <v>27</v>
      </c>
      <c r="B353" s="37" t="s">
        <v>20</v>
      </c>
      <c r="C353" s="37" t="s">
        <v>13</v>
      </c>
      <c r="D353" s="37" t="str">
        <f>VLOOKUP(MitarbeitNamen,MitarbeiterDaten,7,0)</f>
        <v>Klose</v>
      </c>
      <c r="E353" s="37" t="s">
        <v>18</v>
      </c>
      <c r="F353" s="38">
        <v>33</v>
      </c>
      <c r="G353" s="39">
        <v>49.41</v>
      </c>
      <c r="H353" s="40" t="s">
        <v>21</v>
      </c>
      <c r="I353" s="40"/>
      <c r="J353" s="40">
        <v>0.44</v>
      </c>
      <c r="K353" s="41">
        <v>3</v>
      </c>
      <c r="L353" s="37" t="s">
        <v>22</v>
      </c>
      <c r="M353" s="42">
        <f t="shared" si="15"/>
        <v>1630.53</v>
      </c>
      <c r="N353" s="42">
        <f t="shared" si="16"/>
        <v>146.74769999999998</v>
      </c>
      <c r="O353" s="42">
        <f t="shared" si="17"/>
        <v>10</v>
      </c>
      <c r="P353" s="43" t="str">
        <f>VLOOKUP(J353,Trübheitsgrad!$B$4:$C$8,2)</f>
        <v>B</v>
      </c>
      <c r="Q353" s="37" t="str">
        <f>VLOOKUP(Händler_Namen,HändlerAdressen,4,0)</f>
        <v>Köln</v>
      </c>
    </row>
    <row r="354" spans="1:17" x14ac:dyDescent="0.25">
      <c r="A354" s="37" t="s">
        <v>27</v>
      </c>
      <c r="B354" s="37" t="s">
        <v>16</v>
      </c>
      <c r="C354" s="37" t="s">
        <v>17</v>
      </c>
      <c r="D354" s="37" t="str">
        <f>VLOOKUP(MitarbeitNamen,MitarbeiterDaten,7,0)</f>
        <v>Löw</v>
      </c>
      <c r="E354" s="37" t="s">
        <v>14</v>
      </c>
      <c r="F354" s="38">
        <v>693</v>
      </c>
      <c r="G354" s="39">
        <v>0.06</v>
      </c>
      <c r="H354" s="40" t="s">
        <v>21</v>
      </c>
      <c r="I354" s="40"/>
      <c r="J354" s="40">
        <v>0.84</v>
      </c>
      <c r="K354" s="41">
        <v>2</v>
      </c>
      <c r="L354" s="37" t="s">
        <v>15</v>
      </c>
      <c r="M354" s="42">
        <f t="shared" si="15"/>
        <v>41.58</v>
      </c>
      <c r="N354" s="42">
        <f t="shared" si="16"/>
        <v>2.4947999999999997</v>
      </c>
      <c r="O354" s="42">
        <f t="shared" si="17"/>
        <v>10</v>
      </c>
      <c r="P354" s="43" t="str">
        <f>VLOOKUP(J354,Trübheitsgrad!$B$4:$C$8,2)</f>
        <v>D</v>
      </c>
      <c r="Q354" s="37" t="str">
        <f>VLOOKUP(Händler_Namen,HändlerAdressen,4,0)</f>
        <v>Köln</v>
      </c>
    </row>
    <row r="355" spans="1:17" x14ac:dyDescent="0.25">
      <c r="A355" s="37" t="s">
        <v>27</v>
      </c>
      <c r="B355" s="37" t="s">
        <v>25</v>
      </c>
      <c r="C355" s="37" t="s">
        <v>85</v>
      </c>
      <c r="D355" s="37" t="str">
        <f>VLOOKUP(MitarbeitNamen,MitarbeiterDaten,7,0)</f>
        <v>Löw</v>
      </c>
      <c r="E355" s="37" t="s">
        <v>18</v>
      </c>
      <c r="F355" s="38">
        <v>38</v>
      </c>
      <c r="G355" s="39">
        <v>52.01</v>
      </c>
      <c r="H355" s="40" t="s">
        <v>21</v>
      </c>
      <c r="I355" s="40"/>
      <c r="J355" s="40">
        <v>0.34</v>
      </c>
      <c r="K355" s="41">
        <v>4</v>
      </c>
      <c r="L355" s="37" t="s">
        <v>22</v>
      </c>
      <c r="M355" s="42">
        <f t="shared" si="15"/>
        <v>1976.3799999999999</v>
      </c>
      <c r="N355" s="42">
        <f t="shared" si="16"/>
        <v>177.87419999999997</v>
      </c>
      <c r="O355" s="42">
        <f t="shared" si="17"/>
        <v>10</v>
      </c>
      <c r="P355" s="43" t="str">
        <f>VLOOKUP(J355,Trübheitsgrad!$B$4:$C$8,2)</f>
        <v>B</v>
      </c>
      <c r="Q355" s="37" t="str">
        <f>VLOOKUP(Händler_Namen,HändlerAdressen,4,0)</f>
        <v>Köln</v>
      </c>
    </row>
    <row r="356" spans="1:17" x14ac:dyDescent="0.25">
      <c r="A356" s="37" t="s">
        <v>27</v>
      </c>
      <c r="B356" s="37" t="s">
        <v>25</v>
      </c>
      <c r="C356" s="37" t="s">
        <v>26</v>
      </c>
      <c r="D356" s="37" t="e">
        <f>VLOOKUP(MitarbeitNamen,MitarbeiterDaten,7,0)</f>
        <v>#N/A</v>
      </c>
      <c r="E356" s="37" t="s">
        <v>14</v>
      </c>
      <c r="F356" s="38">
        <v>497</v>
      </c>
      <c r="G356" s="39">
        <v>0.16</v>
      </c>
      <c r="H356" s="40" t="s">
        <v>21</v>
      </c>
      <c r="I356" s="40"/>
      <c r="J356" s="40">
        <v>0.21</v>
      </c>
      <c r="K356" s="41">
        <v>2</v>
      </c>
      <c r="L356" s="37" t="s">
        <v>15</v>
      </c>
      <c r="M356" s="42">
        <f t="shared" si="15"/>
        <v>79.52</v>
      </c>
      <c r="N356" s="42">
        <f t="shared" si="16"/>
        <v>4.7711999999999994</v>
      </c>
      <c r="O356" s="42">
        <f t="shared" si="17"/>
        <v>10</v>
      </c>
      <c r="P356" s="43" t="str">
        <f>VLOOKUP(J356,Trübheitsgrad!$B$4:$C$8,2)</f>
        <v>A</v>
      </c>
      <c r="Q356" s="37" t="str">
        <f>VLOOKUP(Händler_Namen,HändlerAdressen,4,0)</f>
        <v>Köln</v>
      </c>
    </row>
    <row r="357" spans="1:17" x14ac:dyDescent="0.25">
      <c r="A357" s="37" t="s">
        <v>27</v>
      </c>
      <c r="B357" s="37" t="s">
        <v>25</v>
      </c>
      <c r="C357" s="37" t="s">
        <v>13</v>
      </c>
      <c r="D357" s="37" t="str">
        <f>VLOOKUP(MitarbeitNamen,MitarbeiterDaten,7,0)</f>
        <v>Klose</v>
      </c>
      <c r="E357" s="37" t="s">
        <v>18</v>
      </c>
      <c r="F357" s="38">
        <v>11</v>
      </c>
      <c r="G357" s="39">
        <v>48.26</v>
      </c>
      <c r="H357" s="40" t="s">
        <v>21</v>
      </c>
      <c r="I357" s="40"/>
      <c r="J357" s="40">
        <v>0.21</v>
      </c>
      <c r="K357" s="41">
        <v>1</v>
      </c>
      <c r="L357" s="37" t="s">
        <v>19</v>
      </c>
      <c r="M357" s="42">
        <f t="shared" si="15"/>
        <v>530.86</v>
      </c>
      <c r="N357" s="42">
        <f t="shared" si="16"/>
        <v>31.851600000000001</v>
      </c>
      <c r="O357" s="42">
        <f t="shared" si="17"/>
        <v>10</v>
      </c>
      <c r="P357" s="43" t="str">
        <f>VLOOKUP(J357,Trübheitsgrad!$B$4:$C$8,2)</f>
        <v>A</v>
      </c>
      <c r="Q357" s="37" t="str">
        <f>VLOOKUP(Händler_Namen,HändlerAdressen,4,0)</f>
        <v>Düsseldorf</v>
      </c>
    </row>
    <row r="358" spans="1:17" x14ac:dyDescent="0.25">
      <c r="A358" s="37" t="s">
        <v>27</v>
      </c>
      <c r="B358" s="37" t="s">
        <v>16</v>
      </c>
      <c r="C358" s="37" t="s">
        <v>17</v>
      </c>
      <c r="D358" s="37" t="str">
        <f>VLOOKUP(MitarbeitNamen,MitarbeiterDaten,7,0)</f>
        <v>Löw</v>
      </c>
      <c r="E358" s="37" t="s">
        <v>14</v>
      </c>
      <c r="F358" s="38">
        <v>784</v>
      </c>
      <c r="G358" s="39">
        <v>0.05</v>
      </c>
      <c r="H358" s="40"/>
      <c r="I358" s="40"/>
      <c r="J358" s="40">
        <v>0.31</v>
      </c>
      <c r="K358" s="41">
        <v>4</v>
      </c>
      <c r="L358" s="37" t="s">
        <v>22</v>
      </c>
      <c r="M358" s="42">
        <f t="shared" si="15"/>
        <v>39.200000000000003</v>
      </c>
      <c r="N358" s="42">
        <f t="shared" si="16"/>
        <v>2.3519999999999999</v>
      </c>
      <c r="O358" s="42">
        <f t="shared" si="17"/>
        <v>10</v>
      </c>
      <c r="P358" s="43" t="str">
        <f>VLOOKUP(J358,Trübheitsgrad!$B$4:$C$8,2)</f>
        <v>A</v>
      </c>
      <c r="Q358" s="37" t="str">
        <f>VLOOKUP(Händler_Namen,HändlerAdressen,4,0)</f>
        <v>Köln</v>
      </c>
    </row>
    <row r="359" spans="1:17" x14ac:dyDescent="0.25">
      <c r="A359" s="37" t="s">
        <v>27</v>
      </c>
      <c r="B359" s="37" t="s">
        <v>20</v>
      </c>
      <c r="C359" s="37" t="s">
        <v>85</v>
      </c>
      <c r="D359" s="37" t="str">
        <f>VLOOKUP(MitarbeitNamen,MitarbeiterDaten,7,0)</f>
        <v>Löw</v>
      </c>
      <c r="E359" s="37" t="s">
        <v>18</v>
      </c>
      <c r="F359" s="38">
        <v>26</v>
      </c>
      <c r="G359" s="39">
        <v>52.57</v>
      </c>
      <c r="H359" s="40" t="s">
        <v>21</v>
      </c>
      <c r="I359" s="40" t="s">
        <v>21</v>
      </c>
      <c r="J359" s="40">
        <v>0.87</v>
      </c>
      <c r="K359" s="41">
        <v>5</v>
      </c>
      <c r="L359" s="37" t="s">
        <v>15</v>
      </c>
      <c r="M359" s="42">
        <f t="shared" si="15"/>
        <v>1366.82</v>
      </c>
      <c r="N359" s="42">
        <f t="shared" si="16"/>
        <v>123.01379999999999</v>
      </c>
      <c r="O359" s="42">
        <f t="shared" si="17"/>
        <v>25</v>
      </c>
      <c r="P359" s="43" t="str">
        <f>VLOOKUP(J359,Trübheitsgrad!$B$4:$C$8,2)</f>
        <v>D</v>
      </c>
      <c r="Q359" s="37" t="str">
        <f>VLOOKUP(Händler_Namen,HändlerAdressen,4,0)</f>
        <v>Köln</v>
      </c>
    </row>
    <row r="360" spans="1:17" x14ac:dyDescent="0.25">
      <c r="A360" s="37" t="s">
        <v>27</v>
      </c>
      <c r="B360" s="37" t="s">
        <v>0</v>
      </c>
      <c r="C360" s="37" t="s">
        <v>23</v>
      </c>
      <c r="D360" s="37" t="str">
        <f>VLOOKUP(MitarbeitNamen,MitarbeiterDaten,7,0)</f>
        <v>Müller</v>
      </c>
      <c r="E360" s="37" t="s">
        <v>14</v>
      </c>
      <c r="F360" s="38">
        <v>801</v>
      </c>
      <c r="G360" s="39">
        <v>0.33</v>
      </c>
      <c r="H360" s="40"/>
      <c r="I360" s="40"/>
      <c r="J360" s="40">
        <v>0.03</v>
      </c>
      <c r="K360" s="41">
        <v>4</v>
      </c>
      <c r="L360" s="37" t="s">
        <v>24</v>
      </c>
      <c r="M360" s="42">
        <f t="shared" si="15"/>
        <v>264.33</v>
      </c>
      <c r="N360" s="42">
        <f t="shared" si="16"/>
        <v>15.859799999999998</v>
      </c>
      <c r="O360" s="42">
        <f t="shared" si="17"/>
        <v>10</v>
      </c>
      <c r="P360" s="43" t="str">
        <f>VLOOKUP(J360,Trübheitsgrad!$B$4:$C$8,2)</f>
        <v>A</v>
      </c>
      <c r="Q360" s="37" t="str">
        <f>VLOOKUP(Händler_Namen,HändlerAdressen,4,0)</f>
        <v>München</v>
      </c>
    </row>
    <row r="361" spans="1:17" x14ac:dyDescent="0.25">
      <c r="A361" s="37" t="s">
        <v>27</v>
      </c>
      <c r="B361" s="37" t="s">
        <v>25</v>
      </c>
      <c r="C361" s="37" t="s">
        <v>13</v>
      </c>
      <c r="D361" s="37" t="str">
        <f>VLOOKUP(MitarbeitNamen,MitarbeiterDaten,7,0)</f>
        <v>Klose</v>
      </c>
      <c r="E361" s="37" t="s">
        <v>18</v>
      </c>
      <c r="F361" s="38">
        <v>49</v>
      </c>
      <c r="G361" s="39">
        <v>53.04</v>
      </c>
      <c r="H361" s="40" t="s">
        <v>21</v>
      </c>
      <c r="I361" s="40"/>
      <c r="J361" s="40">
        <v>0.73</v>
      </c>
      <c r="K361" s="41">
        <v>3</v>
      </c>
      <c r="L361" s="37" t="s">
        <v>24</v>
      </c>
      <c r="M361" s="42">
        <f t="shared" si="15"/>
        <v>2598.96</v>
      </c>
      <c r="N361" s="42">
        <f t="shared" si="16"/>
        <v>233.90639999999999</v>
      </c>
      <c r="O361" s="42">
        <f t="shared" si="17"/>
        <v>10</v>
      </c>
      <c r="P361" s="43" t="str">
        <f>VLOOKUP(J361,Trübheitsgrad!$B$4:$C$8,2)</f>
        <v>D</v>
      </c>
      <c r="Q361" s="37" t="str">
        <f>VLOOKUP(Händler_Namen,HändlerAdressen,4,0)</f>
        <v>München</v>
      </c>
    </row>
    <row r="362" spans="1:17" x14ac:dyDescent="0.25">
      <c r="A362" s="37" t="s">
        <v>27</v>
      </c>
      <c r="B362" s="37" t="s">
        <v>0</v>
      </c>
      <c r="C362" s="37" t="s">
        <v>17</v>
      </c>
      <c r="D362" s="37" t="str">
        <f>VLOOKUP(MitarbeitNamen,MitarbeiterDaten,7,0)</f>
        <v>Löw</v>
      </c>
      <c r="E362" s="37" t="s">
        <v>14</v>
      </c>
      <c r="F362" s="38">
        <v>675</v>
      </c>
      <c r="G362" s="39">
        <v>0.91</v>
      </c>
      <c r="H362" s="40"/>
      <c r="I362" s="40"/>
      <c r="J362" s="40">
        <v>0.04</v>
      </c>
      <c r="K362" s="41">
        <v>2</v>
      </c>
      <c r="L362" s="37" t="s">
        <v>22</v>
      </c>
      <c r="M362" s="42">
        <f t="shared" si="15"/>
        <v>614.25</v>
      </c>
      <c r="N362" s="42">
        <f t="shared" si="16"/>
        <v>36.854999999999997</v>
      </c>
      <c r="O362" s="42">
        <f t="shared" si="17"/>
        <v>10</v>
      </c>
      <c r="P362" s="43" t="str">
        <f>VLOOKUP(J362,Trübheitsgrad!$B$4:$C$8,2)</f>
        <v>A</v>
      </c>
      <c r="Q362" s="37" t="str">
        <f>VLOOKUP(Händler_Namen,HändlerAdressen,4,0)</f>
        <v>Köln</v>
      </c>
    </row>
    <row r="363" spans="1:17" x14ac:dyDescent="0.25">
      <c r="A363" s="37" t="s">
        <v>27</v>
      </c>
      <c r="B363" s="37" t="s">
        <v>20</v>
      </c>
      <c r="C363" s="37" t="s">
        <v>85</v>
      </c>
      <c r="D363" s="37" t="str">
        <f>VLOOKUP(MitarbeitNamen,MitarbeiterDaten,7,0)</f>
        <v>Löw</v>
      </c>
      <c r="E363" s="37" t="s">
        <v>18</v>
      </c>
      <c r="F363" s="38">
        <v>44</v>
      </c>
      <c r="G363" s="39">
        <v>49.17</v>
      </c>
      <c r="H363" s="40"/>
      <c r="I363" s="40"/>
      <c r="J363" s="40">
        <v>0.13</v>
      </c>
      <c r="K363" s="41">
        <v>4</v>
      </c>
      <c r="L363" s="37" t="s">
        <v>15</v>
      </c>
      <c r="M363" s="42">
        <f t="shared" si="15"/>
        <v>2163.48</v>
      </c>
      <c r="N363" s="42">
        <f t="shared" si="16"/>
        <v>194.7132</v>
      </c>
      <c r="O363" s="42">
        <f t="shared" si="17"/>
        <v>10</v>
      </c>
      <c r="P363" s="43" t="str">
        <f>VLOOKUP(J363,Trübheitsgrad!$B$4:$C$8,2)</f>
        <v>A</v>
      </c>
      <c r="Q363" s="37" t="str">
        <f>VLOOKUP(Händler_Namen,HändlerAdressen,4,0)</f>
        <v>Köln</v>
      </c>
    </row>
    <row r="364" spans="1:17" x14ac:dyDescent="0.25">
      <c r="A364" s="37" t="s">
        <v>27</v>
      </c>
      <c r="B364" s="37" t="s">
        <v>20</v>
      </c>
      <c r="C364" s="37" t="s">
        <v>23</v>
      </c>
      <c r="D364" s="37" t="str">
        <f>VLOOKUP(MitarbeitNamen,MitarbeiterDaten,7,0)</f>
        <v>Müller</v>
      </c>
      <c r="E364" s="37" t="s">
        <v>14</v>
      </c>
      <c r="F364" s="38">
        <v>123</v>
      </c>
      <c r="G364" s="39">
        <v>0.95</v>
      </c>
      <c r="H364" s="40" t="s">
        <v>21</v>
      </c>
      <c r="I364" s="40"/>
      <c r="J364" s="40">
        <v>0.21</v>
      </c>
      <c r="K364" s="41">
        <v>3</v>
      </c>
      <c r="L364" s="37" t="s">
        <v>15</v>
      </c>
      <c r="M364" s="42">
        <f t="shared" si="15"/>
        <v>116.85</v>
      </c>
      <c r="N364" s="42">
        <f t="shared" si="16"/>
        <v>7.0109999999999992</v>
      </c>
      <c r="O364" s="42">
        <f t="shared" si="17"/>
        <v>10</v>
      </c>
      <c r="P364" s="43" t="str">
        <f>VLOOKUP(J364,Trübheitsgrad!$B$4:$C$8,2)</f>
        <v>A</v>
      </c>
      <c r="Q364" s="37" t="str">
        <f>VLOOKUP(Händler_Namen,HändlerAdressen,4,0)</f>
        <v>Köln</v>
      </c>
    </row>
    <row r="365" spans="1:17" x14ac:dyDescent="0.25">
      <c r="A365" s="37" t="s">
        <v>27</v>
      </c>
      <c r="B365" s="37" t="s">
        <v>25</v>
      </c>
      <c r="C365" s="37" t="s">
        <v>13</v>
      </c>
      <c r="D365" s="37" t="str">
        <f>VLOOKUP(MitarbeitNamen,MitarbeiterDaten,7,0)</f>
        <v>Klose</v>
      </c>
      <c r="E365" s="37" t="s">
        <v>18</v>
      </c>
      <c r="F365" s="38">
        <v>40</v>
      </c>
      <c r="G365" s="39">
        <v>51.96</v>
      </c>
      <c r="H365" s="40" t="s">
        <v>21</v>
      </c>
      <c r="I365" s="40"/>
      <c r="J365" s="40">
        <v>0.57999999999999996</v>
      </c>
      <c r="K365" s="41">
        <v>1</v>
      </c>
      <c r="L365" s="37" t="s">
        <v>19</v>
      </c>
      <c r="M365" s="42">
        <f t="shared" si="15"/>
        <v>2078.4</v>
      </c>
      <c r="N365" s="42">
        <f t="shared" si="16"/>
        <v>187.05600000000001</v>
      </c>
      <c r="O365" s="42">
        <f t="shared" si="17"/>
        <v>10</v>
      </c>
      <c r="P365" s="43" t="str">
        <f>VLOOKUP(J365,Trübheitsgrad!$B$4:$C$8,2)</f>
        <v>D</v>
      </c>
      <c r="Q365" s="37" t="str">
        <f>VLOOKUP(Händler_Namen,HändlerAdressen,4,0)</f>
        <v>Düsseldorf</v>
      </c>
    </row>
    <row r="366" spans="1:17" x14ac:dyDescent="0.25">
      <c r="A366" s="37" t="s">
        <v>27</v>
      </c>
      <c r="B366" s="37" t="s">
        <v>25</v>
      </c>
      <c r="C366" s="37" t="s">
        <v>17</v>
      </c>
      <c r="D366" s="37" t="str">
        <f>VLOOKUP(MitarbeitNamen,MitarbeiterDaten,7,0)</f>
        <v>Löw</v>
      </c>
      <c r="E366" s="37" t="s">
        <v>14</v>
      </c>
      <c r="F366" s="38">
        <v>402</v>
      </c>
      <c r="G366" s="39">
        <v>0.02</v>
      </c>
      <c r="H366" s="40" t="s">
        <v>21</v>
      </c>
      <c r="I366" s="40"/>
      <c r="J366" s="40">
        <v>0.55000000000000004</v>
      </c>
      <c r="K366" s="41">
        <v>3</v>
      </c>
      <c r="L366" s="37" t="s">
        <v>19</v>
      </c>
      <c r="M366" s="42">
        <f t="shared" si="15"/>
        <v>8.0400000000000009</v>
      </c>
      <c r="N366" s="42">
        <f t="shared" si="16"/>
        <v>0.48240000000000005</v>
      </c>
      <c r="O366" s="42">
        <f t="shared" si="17"/>
        <v>10</v>
      </c>
      <c r="P366" s="43" t="str">
        <f>VLOOKUP(J366,Trübheitsgrad!$B$4:$C$8,2)</f>
        <v>C</v>
      </c>
      <c r="Q366" s="37" t="str">
        <f>VLOOKUP(Händler_Namen,HändlerAdressen,4,0)</f>
        <v>Düsseldorf</v>
      </c>
    </row>
    <row r="367" spans="1:17" x14ac:dyDescent="0.25">
      <c r="A367" s="37" t="s">
        <v>27</v>
      </c>
      <c r="B367" s="37" t="s">
        <v>25</v>
      </c>
      <c r="C367" s="37" t="s">
        <v>85</v>
      </c>
      <c r="D367" s="37" t="str">
        <f>VLOOKUP(MitarbeitNamen,MitarbeiterDaten,7,0)</f>
        <v>Löw</v>
      </c>
      <c r="E367" s="37" t="s">
        <v>18</v>
      </c>
      <c r="F367" s="38">
        <v>8</v>
      </c>
      <c r="G367" s="39">
        <v>46.64</v>
      </c>
      <c r="H367" s="40" t="s">
        <v>21</v>
      </c>
      <c r="I367" s="40"/>
      <c r="J367" s="40">
        <v>0.57999999999999996</v>
      </c>
      <c r="K367" s="41">
        <v>2</v>
      </c>
      <c r="L367" s="37" t="s">
        <v>24</v>
      </c>
      <c r="M367" s="42">
        <f t="shared" si="15"/>
        <v>373.12</v>
      </c>
      <c r="N367" s="42">
        <f t="shared" si="16"/>
        <v>22.3872</v>
      </c>
      <c r="O367" s="42">
        <f t="shared" si="17"/>
        <v>10</v>
      </c>
      <c r="P367" s="43" t="str">
        <f>VLOOKUP(J367,Trübheitsgrad!$B$4:$C$8,2)</f>
        <v>D</v>
      </c>
      <c r="Q367" s="37" t="str">
        <f>VLOOKUP(Händler_Namen,HändlerAdressen,4,0)</f>
        <v>München</v>
      </c>
    </row>
    <row r="368" spans="1:17" x14ac:dyDescent="0.25">
      <c r="A368" s="37" t="s">
        <v>27</v>
      </c>
      <c r="B368" s="37" t="s">
        <v>0</v>
      </c>
      <c r="C368" s="37" t="s">
        <v>26</v>
      </c>
      <c r="D368" s="37" t="e">
        <f>VLOOKUP(MitarbeitNamen,MitarbeiterDaten,7,0)</f>
        <v>#N/A</v>
      </c>
      <c r="E368" s="37" t="s">
        <v>14</v>
      </c>
      <c r="F368" s="38">
        <v>510</v>
      </c>
      <c r="G368" s="39">
        <v>0.41</v>
      </c>
      <c r="H368" s="40" t="s">
        <v>21</v>
      </c>
      <c r="I368" s="40"/>
      <c r="J368" s="40">
        <v>0.16</v>
      </c>
      <c r="K368" s="41">
        <v>4</v>
      </c>
      <c r="L368" s="37" t="s">
        <v>22</v>
      </c>
      <c r="M368" s="42">
        <f t="shared" si="15"/>
        <v>209.1</v>
      </c>
      <c r="N368" s="42">
        <f t="shared" si="16"/>
        <v>12.545999999999999</v>
      </c>
      <c r="O368" s="42">
        <f t="shared" si="17"/>
        <v>10</v>
      </c>
      <c r="P368" s="43" t="str">
        <f>VLOOKUP(J368,Trübheitsgrad!$B$4:$C$8,2)</f>
        <v>A</v>
      </c>
      <c r="Q368" s="37" t="str">
        <f>VLOOKUP(Händler_Namen,HändlerAdressen,4,0)</f>
        <v>Köln</v>
      </c>
    </row>
    <row r="369" spans="1:17" x14ac:dyDescent="0.25">
      <c r="A369" s="37" t="s">
        <v>27</v>
      </c>
      <c r="B369" s="37" t="s">
        <v>0</v>
      </c>
      <c r="C369" s="37" t="s">
        <v>13</v>
      </c>
      <c r="D369" s="37" t="str">
        <f>VLOOKUP(MitarbeitNamen,MitarbeiterDaten,7,0)</f>
        <v>Klose</v>
      </c>
      <c r="E369" s="37" t="s">
        <v>18</v>
      </c>
      <c r="F369" s="38">
        <v>5</v>
      </c>
      <c r="G369" s="39">
        <v>47.76</v>
      </c>
      <c r="H369" s="40" t="s">
        <v>21</v>
      </c>
      <c r="I369" s="40"/>
      <c r="J369" s="40">
        <v>0.08</v>
      </c>
      <c r="K369" s="41">
        <v>2</v>
      </c>
      <c r="L369" s="37" t="s">
        <v>22</v>
      </c>
      <c r="M369" s="42">
        <f t="shared" si="15"/>
        <v>238.79999999999998</v>
      </c>
      <c r="N369" s="42">
        <f t="shared" si="16"/>
        <v>14.327999999999998</v>
      </c>
      <c r="O369" s="42">
        <f t="shared" si="17"/>
        <v>10</v>
      </c>
      <c r="P369" s="43" t="str">
        <f>VLOOKUP(J369,Trübheitsgrad!$B$4:$C$8,2)</f>
        <v>A</v>
      </c>
      <c r="Q369" s="37" t="str">
        <f>VLOOKUP(Händler_Namen,HändlerAdressen,4,0)</f>
        <v>Köln</v>
      </c>
    </row>
    <row r="370" spans="1:17" x14ac:dyDescent="0.25">
      <c r="A370" s="37" t="s">
        <v>27</v>
      </c>
      <c r="B370" s="37" t="s">
        <v>16</v>
      </c>
      <c r="C370" s="37" t="s">
        <v>17</v>
      </c>
      <c r="D370" s="37" t="str">
        <f>VLOOKUP(MitarbeitNamen,MitarbeiterDaten,7,0)</f>
        <v>Löw</v>
      </c>
      <c r="E370" s="37" t="s">
        <v>14</v>
      </c>
      <c r="F370" s="38">
        <v>643</v>
      </c>
      <c r="G370" s="39">
        <v>0.85</v>
      </c>
      <c r="H370" s="40" t="s">
        <v>21</v>
      </c>
      <c r="I370" s="40"/>
      <c r="J370" s="40">
        <v>0.28999999999999998</v>
      </c>
      <c r="K370" s="41">
        <v>1</v>
      </c>
      <c r="L370" s="37" t="s">
        <v>19</v>
      </c>
      <c r="M370" s="42">
        <f t="shared" si="15"/>
        <v>546.54999999999995</v>
      </c>
      <c r="N370" s="42">
        <f t="shared" si="16"/>
        <v>32.792999999999999</v>
      </c>
      <c r="O370" s="42">
        <f t="shared" si="17"/>
        <v>10</v>
      </c>
      <c r="P370" s="43" t="str">
        <f>VLOOKUP(J370,Trübheitsgrad!$B$4:$C$8,2)</f>
        <v>A</v>
      </c>
      <c r="Q370" s="37" t="str">
        <f>VLOOKUP(Händler_Namen,HändlerAdressen,4,0)</f>
        <v>Düsseldorf</v>
      </c>
    </row>
    <row r="371" spans="1:17" x14ac:dyDescent="0.25">
      <c r="A371" s="37" t="s">
        <v>27</v>
      </c>
      <c r="B371" s="37" t="s">
        <v>16</v>
      </c>
      <c r="C371" s="37" t="s">
        <v>85</v>
      </c>
      <c r="D371" s="37" t="str">
        <f>VLOOKUP(MitarbeitNamen,MitarbeiterDaten,7,0)</f>
        <v>Löw</v>
      </c>
      <c r="E371" s="37" t="s">
        <v>18</v>
      </c>
      <c r="F371" s="38">
        <v>25</v>
      </c>
      <c r="G371" s="39">
        <v>46.88</v>
      </c>
      <c r="H371" s="40" t="s">
        <v>21</v>
      </c>
      <c r="I371" s="40" t="s">
        <v>21</v>
      </c>
      <c r="J371" s="40">
        <v>0.95</v>
      </c>
      <c r="K371" s="41">
        <v>4</v>
      </c>
      <c r="L371" s="37" t="s">
        <v>22</v>
      </c>
      <c r="M371" s="42">
        <f t="shared" si="15"/>
        <v>1172</v>
      </c>
      <c r="N371" s="42">
        <f t="shared" si="16"/>
        <v>105.47999999999999</v>
      </c>
      <c r="O371" s="42">
        <f t="shared" si="17"/>
        <v>25</v>
      </c>
      <c r="P371" s="43" t="str">
        <f>VLOOKUP(J371,Trübheitsgrad!$B$4:$C$8,2)</f>
        <v>E</v>
      </c>
      <c r="Q371" s="37" t="str">
        <f>VLOOKUP(Händler_Namen,HändlerAdressen,4,0)</f>
        <v>Köln</v>
      </c>
    </row>
    <row r="372" spans="1:17" x14ac:dyDescent="0.25">
      <c r="A372" s="37" t="s">
        <v>27</v>
      </c>
      <c r="B372" s="37" t="s">
        <v>25</v>
      </c>
      <c r="C372" s="37" t="s">
        <v>23</v>
      </c>
      <c r="D372" s="37" t="str">
        <f>VLOOKUP(MitarbeitNamen,MitarbeiterDaten,7,0)</f>
        <v>Müller</v>
      </c>
      <c r="E372" s="37" t="s">
        <v>14</v>
      </c>
      <c r="F372" s="38">
        <v>897</v>
      </c>
      <c r="G372" s="39">
        <v>0.37</v>
      </c>
      <c r="H372" s="40" t="s">
        <v>21</v>
      </c>
      <c r="I372" s="40"/>
      <c r="J372" s="40">
        <v>0.51</v>
      </c>
      <c r="K372" s="41">
        <v>5</v>
      </c>
      <c r="L372" s="37" t="s">
        <v>15</v>
      </c>
      <c r="M372" s="42">
        <f t="shared" si="15"/>
        <v>331.89</v>
      </c>
      <c r="N372" s="42">
        <f t="shared" si="16"/>
        <v>19.913399999999999</v>
      </c>
      <c r="O372" s="42">
        <f t="shared" si="17"/>
        <v>10</v>
      </c>
      <c r="P372" s="43" t="str">
        <f>VLOOKUP(J372,Trübheitsgrad!$B$4:$C$8,2)</f>
        <v>C</v>
      </c>
      <c r="Q372" s="37" t="str">
        <f>VLOOKUP(Händler_Namen,HändlerAdressen,4,0)</f>
        <v>Köln</v>
      </c>
    </row>
    <row r="373" spans="1:17" x14ac:dyDescent="0.25">
      <c r="A373" s="37" t="s">
        <v>27</v>
      </c>
      <c r="B373" s="37" t="s">
        <v>25</v>
      </c>
      <c r="C373" s="37" t="s">
        <v>13</v>
      </c>
      <c r="D373" s="37" t="str">
        <f>VLOOKUP(MitarbeitNamen,MitarbeiterDaten,7,0)</f>
        <v>Klose</v>
      </c>
      <c r="E373" s="37" t="s">
        <v>18</v>
      </c>
      <c r="F373" s="38">
        <v>16</v>
      </c>
      <c r="G373" s="39">
        <v>52.71</v>
      </c>
      <c r="H373" s="40" t="s">
        <v>21</v>
      </c>
      <c r="I373" s="40" t="s">
        <v>21</v>
      </c>
      <c r="J373" s="40">
        <v>0.89</v>
      </c>
      <c r="K373" s="41">
        <v>4</v>
      </c>
      <c r="L373" s="37" t="s">
        <v>19</v>
      </c>
      <c r="M373" s="42">
        <f t="shared" si="15"/>
        <v>843.36</v>
      </c>
      <c r="N373" s="42">
        <f t="shared" si="16"/>
        <v>50.601599999999998</v>
      </c>
      <c r="O373" s="42">
        <f t="shared" si="17"/>
        <v>25</v>
      </c>
      <c r="P373" s="43" t="str">
        <f>VLOOKUP(J373,Trübheitsgrad!$B$4:$C$8,2)</f>
        <v>D</v>
      </c>
      <c r="Q373" s="37" t="str">
        <f>VLOOKUP(Händler_Namen,HändlerAdressen,4,0)</f>
        <v>Düsseldorf</v>
      </c>
    </row>
    <row r="374" spans="1:17" x14ac:dyDescent="0.25">
      <c r="A374" s="37" t="s">
        <v>27</v>
      </c>
      <c r="B374" s="37" t="s">
        <v>0</v>
      </c>
      <c r="C374" s="37" t="s">
        <v>17</v>
      </c>
      <c r="D374" s="37" t="str">
        <f>VLOOKUP(MitarbeitNamen,MitarbeiterDaten,7,0)</f>
        <v>Löw</v>
      </c>
      <c r="E374" s="37" t="s">
        <v>14</v>
      </c>
      <c r="F374" s="38">
        <v>218</v>
      </c>
      <c r="G374" s="39">
        <v>0.45</v>
      </c>
      <c r="H374" s="40" t="s">
        <v>21</v>
      </c>
      <c r="I374" s="40"/>
      <c r="J374" s="40">
        <v>0.51</v>
      </c>
      <c r="K374" s="41">
        <v>3</v>
      </c>
      <c r="L374" s="37" t="s">
        <v>19</v>
      </c>
      <c r="M374" s="42">
        <f t="shared" si="15"/>
        <v>98.100000000000009</v>
      </c>
      <c r="N374" s="42">
        <f t="shared" si="16"/>
        <v>5.8860000000000001</v>
      </c>
      <c r="O374" s="42">
        <f t="shared" si="17"/>
        <v>10</v>
      </c>
      <c r="P374" s="43" t="str">
        <f>VLOOKUP(J374,Trübheitsgrad!$B$4:$C$8,2)</f>
        <v>C</v>
      </c>
      <c r="Q374" s="37" t="str">
        <f>VLOOKUP(Händler_Namen,HändlerAdressen,4,0)</f>
        <v>Düsseldorf</v>
      </c>
    </row>
    <row r="375" spans="1:17" x14ac:dyDescent="0.25">
      <c r="A375" s="37" t="s">
        <v>27</v>
      </c>
      <c r="B375" s="37" t="s">
        <v>16</v>
      </c>
      <c r="C375" s="37" t="s">
        <v>26</v>
      </c>
      <c r="D375" s="37" t="e">
        <f>VLOOKUP(MitarbeitNamen,MitarbeiterDaten,7,0)</f>
        <v>#N/A</v>
      </c>
      <c r="E375" s="37" t="s">
        <v>18</v>
      </c>
      <c r="F375" s="38">
        <v>12</v>
      </c>
      <c r="G375" s="39">
        <v>53.78</v>
      </c>
      <c r="H375" s="40" t="s">
        <v>21</v>
      </c>
      <c r="I375" s="40"/>
      <c r="J375" s="40">
        <v>0.56999999999999995</v>
      </c>
      <c r="K375" s="41">
        <v>2</v>
      </c>
      <c r="L375" s="37" t="s">
        <v>15</v>
      </c>
      <c r="M375" s="42">
        <f t="shared" si="15"/>
        <v>645.36</v>
      </c>
      <c r="N375" s="42">
        <f t="shared" si="16"/>
        <v>38.721600000000002</v>
      </c>
      <c r="O375" s="42">
        <f t="shared" si="17"/>
        <v>10</v>
      </c>
      <c r="P375" s="43" t="str">
        <f>VLOOKUP(J375,Trübheitsgrad!$B$4:$C$8,2)</f>
        <v>C</v>
      </c>
      <c r="Q375" s="37" t="str">
        <f>VLOOKUP(Händler_Namen,HändlerAdressen,4,0)</f>
        <v>Köln</v>
      </c>
    </row>
    <row r="376" spans="1:17" x14ac:dyDescent="0.25">
      <c r="A376" s="37" t="s">
        <v>27</v>
      </c>
      <c r="B376" s="37" t="s">
        <v>16</v>
      </c>
      <c r="C376" s="37" t="s">
        <v>23</v>
      </c>
      <c r="D376" s="37" t="str">
        <f>VLOOKUP(MitarbeitNamen,MitarbeiterDaten,7,0)</f>
        <v>Müller</v>
      </c>
      <c r="E376" s="37" t="s">
        <v>14</v>
      </c>
      <c r="F376" s="38">
        <v>610</v>
      </c>
      <c r="G376" s="39">
        <v>0.37</v>
      </c>
      <c r="H376" s="40" t="s">
        <v>21</v>
      </c>
      <c r="I376" s="40"/>
      <c r="J376" s="40">
        <v>0.1</v>
      </c>
      <c r="K376" s="41">
        <v>4</v>
      </c>
      <c r="L376" s="37" t="s">
        <v>22</v>
      </c>
      <c r="M376" s="42">
        <f t="shared" si="15"/>
        <v>225.7</v>
      </c>
      <c r="N376" s="42">
        <f t="shared" si="16"/>
        <v>13.541999999999998</v>
      </c>
      <c r="O376" s="42">
        <f t="shared" si="17"/>
        <v>10</v>
      </c>
      <c r="P376" s="43" t="str">
        <f>VLOOKUP(J376,Trübheitsgrad!$B$4:$C$8,2)</f>
        <v>A</v>
      </c>
      <c r="Q376" s="37" t="str">
        <f>VLOOKUP(Händler_Namen,HändlerAdressen,4,0)</f>
        <v>Köln</v>
      </c>
    </row>
    <row r="377" spans="1:17" x14ac:dyDescent="0.25">
      <c r="A377" s="37" t="s">
        <v>27</v>
      </c>
      <c r="B377" s="37" t="s">
        <v>25</v>
      </c>
      <c r="C377" s="37" t="s">
        <v>13</v>
      </c>
      <c r="D377" s="37" t="str">
        <f>VLOOKUP(MitarbeitNamen,MitarbeiterDaten,7,0)</f>
        <v>Klose</v>
      </c>
      <c r="E377" s="37" t="s">
        <v>18</v>
      </c>
      <c r="F377" s="38">
        <v>19</v>
      </c>
      <c r="G377" s="39">
        <v>53.61</v>
      </c>
      <c r="H377" s="40" t="s">
        <v>21</v>
      </c>
      <c r="I377" s="40"/>
      <c r="J377" s="40">
        <v>7.0000000000000007E-2</v>
      </c>
      <c r="K377" s="41">
        <v>3</v>
      </c>
      <c r="L377" s="37" t="s">
        <v>24</v>
      </c>
      <c r="M377" s="42">
        <f t="shared" si="15"/>
        <v>1018.59</v>
      </c>
      <c r="N377" s="42">
        <f t="shared" si="16"/>
        <v>91.673100000000005</v>
      </c>
      <c r="O377" s="42">
        <f t="shared" si="17"/>
        <v>10</v>
      </c>
      <c r="P377" s="43" t="str">
        <f>VLOOKUP(J377,Trübheitsgrad!$B$4:$C$8,2)</f>
        <v>A</v>
      </c>
      <c r="Q377" s="37" t="str">
        <f>VLOOKUP(Händler_Namen,HändlerAdressen,4,0)</f>
        <v>München</v>
      </c>
    </row>
    <row r="378" spans="1:17" x14ac:dyDescent="0.25">
      <c r="A378" s="37" t="s">
        <v>27</v>
      </c>
      <c r="B378" s="37" t="s">
        <v>20</v>
      </c>
      <c r="C378" s="37" t="s">
        <v>17</v>
      </c>
      <c r="D378" s="37" t="str">
        <f>VLOOKUP(MitarbeitNamen,MitarbeiterDaten,7,0)</f>
        <v>Löw</v>
      </c>
      <c r="E378" s="37" t="s">
        <v>14</v>
      </c>
      <c r="F378" s="38">
        <v>586</v>
      </c>
      <c r="G378" s="39">
        <v>0.93</v>
      </c>
      <c r="H378" s="40"/>
      <c r="I378" s="40"/>
      <c r="J378" s="40">
        <v>0.39</v>
      </c>
      <c r="K378" s="41">
        <v>1</v>
      </c>
      <c r="L378" s="37" t="s">
        <v>24</v>
      </c>
      <c r="M378" s="42">
        <f t="shared" si="15"/>
        <v>544.98</v>
      </c>
      <c r="N378" s="42">
        <f t="shared" si="16"/>
        <v>32.698799999999999</v>
      </c>
      <c r="O378" s="42">
        <f t="shared" si="17"/>
        <v>10</v>
      </c>
      <c r="P378" s="43" t="str">
        <f>VLOOKUP(J378,Trübheitsgrad!$B$4:$C$8,2)</f>
        <v>B</v>
      </c>
      <c r="Q378" s="37" t="str">
        <f>VLOOKUP(Händler_Namen,HändlerAdressen,4,0)</f>
        <v>München</v>
      </c>
    </row>
    <row r="379" spans="1:17" x14ac:dyDescent="0.25">
      <c r="A379" s="37" t="s">
        <v>27</v>
      </c>
      <c r="B379" s="37" t="s">
        <v>20</v>
      </c>
      <c r="C379" s="37" t="s">
        <v>26</v>
      </c>
      <c r="D379" s="37" t="e">
        <f>VLOOKUP(MitarbeitNamen,MitarbeiterDaten,7,0)</f>
        <v>#N/A</v>
      </c>
      <c r="E379" s="37" t="s">
        <v>18</v>
      </c>
      <c r="F379" s="38">
        <v>26</v>
      </c>
      <c r="G379" s="39">
        <v>48.3</v>
      </c>
      <c r="H379" s="40" t="s">
        <v>21</v>
      </c>
      <c r="I379" s="40"/>
      <c r="J379" s="40">
        <v>0.92</v>
      </c>
      <c r="K379" s="41">
        <v>3</v>
      </c>
      <c r="L379" s="37" t="s">
        <v>15</v>
      </c>
      <c r="M379" s="42">
        <f t="shared" si="15"/>
        <v>1255.8</v>
      </c>
      <c r="N379" s="42">
        <f t="shared" si="16"/>
        <v>113.02199999999999</v>
      </c>
      <c r="O379" s="42">
        <f t="shared" si="17"/>
        <v>10</v>
      </c>
      <c r="P379" s="43" t="str">
        <f>VLOOKUP(J379,Trübheitsgrad!$B$4:$C$8,2)</f>
        <v>E</v>
      </c>
      <c r="Q379" s="37" t="str">
        <f>VLOOKUP(Händler_Namen,HändlerAdressen,4,0)</f>
        <v>Köln</v>
      </c>
    </row>
    <row r="380" spans="1:17" x14ac:dyDescent="0.25">
      <c r="A380" s="37" t="s">
        <v>27</v>
      </c>
      <c r="B380" s="37" t="s">
        <v>16</v>
      </c>
      <c r="C380" s="37" t="s">
        <v>23</v>
      </c>
      <c r="D380" s="37" t="str">
        <f>VLOOKUP(MitarbeitNamen,MitarbeiterDaten,7,0)</f>
        <v>Müller</v>
      </c>
      <c r="E380" s="37" t="s">
        <v>14</v>
      </c>
      <c r="F380" s="38">
        <v>868</v>
      </c>
      <c r="G380" s="39">
        <v>0.26</v>
      </c>
      <c r="H380" s="40" t="s">
        <v>21</v>
      </c>
      <c r="I380" s="40"/>
      <c r="J380" s="40">
        <v>0.25</v>
      </c>
      <c r="K380" s="41">
        <v>2</v>
      </c>
      <c r="L380" s="37" t="s">
        <v>19</v>
      </c>
      <c r="M380" s="42">
        <f t="shared" si="15"/>
        <v>225.68</v>
      </c>
      <c r="N380" s="42">
        <f t="shared" si="16"/>
        <v>13.540799999999999</v>
      </c>
      <c r="O380" s="42">
        <f t="shared" si="17"/>
        <v>10</v>
      </c>
      <c r="P380" s="43" t="str">
        <f>VLOOKUP(J380,Trübheitsgrad!$B$4:$C$8,2)</f>
        <v>A</v>
      </c>
      <c r="Q380" s="37" t="str">
        <f>VLOOKUP(Händler_Namen,HändlerAdressen,4,0)</f>
        <v>Düsseldorf</v>
      </c>
    </row>
    <row r="381" spans="1:17" x14ac:dyDescent="0.25">
      <c r="A381" s="37" t="s">
        <v>27</v>
      </c>
      <c r="B381" s="37" t="s">
        <v>0</v>
      </c>
      <c r="C381" s="37" t="s">
        <v>85</v>
      </c>
      <c r="D381" s="37" t="str">
        <f>VLOOKUP(MitarbeitNamen,MitarbeiterDaten,7,0)</f>
        <v>Löw</v>
      </c>
      <c r="E381" s="37" t="s">
        <v>18</v>
      </c>
      <c r="F381" s="38">
        <v>13</v>
      </c>
      <c r="G381" s="39">
        <v>46.79</v>
      </c>
      <c r="H381" s="40" t="s">
        <v>21</v>
      </c>
      <c r="I381" s="40"/>
      <c r="J381" s="40">
        <v>0.2</v>
      </c>
      <c r="K381" s="41">
        <v>4</v>
      </c>
      <c r="L381" s="37" t="s">
        <v>22</v>
      </c>
      <c r="M381" s="42">
        <f t="shared" si="15"/>
        <v>608.27</v>
      </c>
      <c r="N381" s="42">
        <f t="shared" si="16"/>
        <v>36.496199999999995</v>
      </c>
      <c r="O381" s="42">
        <f t="shared" si="17"/>
        <v>10</v>
      </c>
      <c r="P381" s="43" t="str">
        <f>VLOOKUP(J381,Trübheitsgrad!$B$4:$C$8,2)</f>
        <v>A</v>
      </c>
      <c r="Q381" s="37" t="str">
        <f>VLOOKUP(Händler_Namen,HändlerAdressen,4,0)</f>
        <v>Köln</v>
      </c>
    </row>
    <row r="382" spans="1:17" x14ac:dyDescent="0.25">
      <c r="A382" s="37" t="s">
        <v>27</v>
      </c>
      <c r="B382" s="37" t="s">
        <v>20</v>
      </c>
      <c r="C382" s="37" t="s">
        <v>23</v>
      </c>
      <c r="D382" s="37" t="str">
        <f>VLOOKUP(MitarbeitNamen,MitarbeiterDaten,7,0)</f>
        <v>Müller</v>
      </c>
      <c r="E382" s="37" t="s">
        <v>14</v>
      </c>
      <c r="F382" s="38">
        <v>347</v>
      </c>
      <c r="G382" s="39">
        <v>0.15</v>
      </c>
      <c r="H382" s="40" t="s">
        <v>21</v>
      </c>
      <c r="I382" s="40"/>
      <c r="J382" s="40">
        <v>0.46</v>
      </c>
      <c r="K382" s="41">
        <v>2</v>
      </c>
      <c r="L382" s="37" t="s">
        <v>24</v>
      </c>
      <c r="M382" s="42">
        <f t="shared" si="15"/>
        <v>52.05</v>
      </c>
      <c r="N382" s="42">
        <f t="shared" si="16"/>
        <v>3.1229999999999998</v>
      </c>
      <c r="O382" s="42">
        <f t="shared" si="17"/>
        <v>10</v>
      </c>
      <c r="P382" s="43" t="str">
        <f>VLOOKUP(J382,Trübheitsgrad!$B$4:$C$8,2)</f>
        <v>C</v>
      </c>
      <c r="Q382" s="37" t="str">
        <f>VLOOKUP(Händler_Namen,HändlerAdressen,4,0)</f>
        <v>München</v>
      </c>
    </row>
    <row r="383" spans="1:17" x14ac:dyDescent="0.25">
      <c r="A383" s="37" t="s">
        <v>27</v>
      </c>
      <c r="B383" s="37" t="s">
        <v>0</v>
      </c>
      <c r="C383" s="37" t="s">
        <v>26</v>
      </c>
      <c r="D383" s="37" t="e">
        <f>VLOOKUP(MitarbeitNamen,MitarbeiterDaten,7,0)</f>
        <v>#N/A</v>
      </c>
      <c r="E383" s="37" t="s">
        <v>18</v>
      </c>
      <c r="F383" s="38">
        <v>37</v>
      </c>
      <c r="G383" s="39">
        <v>53.41</v>
      </c>
      <c r="H383" s="40" t="s">
        <v>21</v>
      </c>
      <c r="I383" s="40" t="s">
        <v>21</v>
      </c>
      <c r="J383" s="40">
        <v>0.52</v>
      </c>
      <c r="K383" s="41">
        <v>1</v>
      </c>
      <c r="L383" s="37" t="s">
        <v>15</v>
      </c>
      <c r="M383" s="42">
        <f t="shared" si="15"/>
        <v>1976.1699999999998</v>
      </c>
      <c r="N383" s="42">
        <f t="shared" si="16"/>
        <v>177.85529999999997</v>
      </c>
      <c r="O383" s="42">
        <f t="shared" si="17"/>
        <v>25</v>
      </c>
      <c r="P383" s="43" t="str">
        <f>VLOOKUP(J383,Trübheitsgrad!$B$4:$C$8,2)</f>
        <v>C</v>
      </c>
      <c r="Q383" s="37" t="str">
        <f>VLOOKUP(Händler_Namen,HändlerAdressen,4,0)</f>
        <v>Köln</v>
      </c>
    </row>
    <row r="384" spans="1:17" x14ac:dyDescent="0.25">
      <c r="A384" s="37" t="s">
        <v>27</v>
      </c>
      <c r="B384" s="37" t="s">
        <v>25</v>
      </c>
      <c r="C384" s="37" t="s">
        <v>13</v>
      </c>
      <c r="D384" s="37" t="str">
        <f>VLOOKUP(MitarbeitNamen,MitarbeiterDaten,7,0)</f>
        <v>Klose</v>
      </c>
      <c r="E384" s="37" t="s">
        <v>14</v>
      </c>
      <c r="F384" s="38">
        <v>279</v>
      </c>
      <c r="G384" s="39">
        <v>0.7</v>
      </c>
      <c r="H384" s="40" t="s">
        <v>21</v>
      </c>
      <c r="I384" s="40"/>
      <c r="J384" s="40">
        <v>0.28000000000000003</v>
      </c>
      <c r="K384" s="41">
        <v>4</v>
      </c>
      <c r="L384" s="37" t="s">
        <v>15</v>
      </c>
      <c r="M384" s="42">
        <f t="shared" si="15"/>
        <v>195.29999999999998</v>
      </c>
      <c r="N384" s="42">
        <f t="shared" si="16"/>
        <v>11.717999999999998</v>
      </c>
      <c r="O384" s="42">
        <f t="shared" si="17"/>
        <v>10</v>
      </c>
      <c r="P384" s="43" t="str">
        <f>VLOOKUP(J384,Trübheitsgrad!$B$4:$C$8,2)</f>
        <v>A</v>
      </c>
      <c r="Q384" s="37" t="str">
        <f>VLOOKUP(Händler_Namen,HändlerAdressen,4,0)</f>
        <v>Köln</v>
      </c>
    </row>
    <row r="385" spans="1:17" x14ac:dyDescent="0.25">
      <c r="A385" s="37" t="s">
        <v>27</v>
      </c>
      <c r="B385" s="37" t="s">
        <v>20</v>
      </c>
      <c r="C385" s="37" t="s">
        <v>17</v>
      </c>
      <c r="D385" s="37" t="str">
        <f>VLOOKUP(MitarbeitNamen,MitarbeiterDaten,7,0)</f>
        <v>Löw</v>
      </c>
      <c r="E385" s="37" t="s">
        <v>18</v>
      </c>
      <c r="F385" s="38">
        <v>20</v>
      </c>
      <c r="G385" s="39">
        <v>53.12</v>
      </c>
      <c r="H385" s="40" t="s">
        <v>21</v>
      </c>
      <c r="I385" s="40"/>
      <c r="J385" s="40">
        <v>0.9</v>
      </c>
      <c r="K385" s="41">
        <v>5</v>
      </c>
      <c r="L385" s="37" t="s">
        <v>19</v>
      </c>
      <c r="M385" s="42">
        <f t="shared" si="15"/>
        <v>1062.3999999999999</v>
      </c>
      <c r="N385" s="42">
        <f t="shared" si="16"/>
        <v>95.615999999999985</v>
      </c>
      <c r="O385" s="42">
        <f t="shared" si="17"/>
        <v>10</v>
      </c>
      <c r="P385" s="43" t="str">
        <f>VLOOKUP(J385,Trübheitsgrad!$B$4:$C$8,2)</f>
        <v>D</v>
      </c>
      <c r="Q385" s="37" t="str">
        <f>VLOOKUP(Händler_Namen,HändlerAdressen,4,0)</f>
        <v>Düsseldorf</v>
      </c>
    </row>
    <row r="386" spans="1:17" x14ac:dyDescent="0.25">
      <c r="A386" s="37" t="s">
        <v>27</v>
      </c>
      <c r="B386" s="37" t="s">
        <v>16</v>
      </c>
      <c r="C386" s="37" t="s">
        <v>26</v>
      </c>
      <c r="D386" s="37" t="e">
        <f>VLOOKUP(MitarbeitNamen,MitarbeiterDaten,7,0)</f>
        <v>#N/A</v>
      </c>
      <c r="E386" s="37" t="s">
        <v>14</v>
      </c>
      <c r="F386" s="38">
        <v>742</v>
      </c>
      <c r="G386" s="39">
        <v>0.44</v>
      </c>
      <c r="H386" s="40"/>
      <c r="I386" s="40"/>
      <c r="J386" s="40">
        <v>0.22</v>
      </c>
      <c r="K386" s="41">
        <v>4</v>
      </c>
      <c r="L386" s="37" t="s">
        <v>19</v>
      </c>
      <c r="M386" s="42">
        <f t="shared" si="15"/>
        <v>326.48</v>
      </c>
      <c r="N386" s="42">
        <f t="shared" si="16"/>
        <v>19.588799999999999</v>
      </c>
      <c r="O386" s="42">
        <f t="shared" si="17"/>
        <v>10</v>
      </c>
      <c r="P386" s="43" t="str">
        <f>VLOOKUP(J386,Trübheitsgrad!$B$4:$C$8,2)</f>
        <v>A</v>
      </c>
      <c r="Q386" s="37" t="str">
        <f>VLOOKUP(Händler_Namen,HändlerAdressen,4,0)</f>
        <v>Düsseldorf</v>
      </c>
    </row>
    <row r="387" spans="1:17" x14ac:dyDescent="0.25">
      <c r="A387" s="37" t="s">
        <v>27</v>
      </c>
      <c r="B387" s="37" t="s">
        <v>20</v>
      </c>
      <c r="C387" s="37" t="s">
        <v>23</v>
      </c>
      <c r="D387" s="37" t="str">
        <f>VLOOKUP(MitarbeitNamen,MitarbeiterDaten,7,0)</f>
        <v>Müller</v>
      </c>
      <c r="E387" s="37" t="s">
        <v>18</v>
      </c>
      <c r="F387" s="38">
        <v>4</v>
      </c>
      <c r="G387" s="39">
        <v>49.11</v>
      </c>
      <c r="H387" s="40" t="s">
        <v>21</v>
      </c>
      <c r="I387" s="40"/>
      <c r="J387" s="40">
        <v>0.93</v>
      </c>
      <c r="K387" s="41">
        <v>3</v>
      </c>
      <c r="L387" s="37" t="s">
        <v>22</v>
      </c>
      <c r="M387" s="42">
        <f t="shared" si="15"/>
        <v>196.44</v>
      </c>
      <c r="N387" s="42">
        <f t="shared" si="16"/>
        <v>11.786399999999999</v>
      </c>
      <c r="O387" s="42">
        <f t="shared" si="17"/>
        <v>10</v>
      </c>
      <c r="P387" s="43" t="str">
        <f>VLOOKUP(J387,Trübheitsgrad!$B$4:$C$8,2)</f>
        <v>E</v>
      </c>
      <c r="Q387" s="37" t="str">
        <f>VLOOKUP(Händler_Namen,HändlerAdressen,4,0)</f>
        <v>Köln</v>
      </c>
    </row>
    <row r="388" spans="1:17" x14ac:dyDescent="0.25">
      <c r="A388" s="37" t="s">
        <v>27</v>
      </c>
      <c r="B388" s="37" t="s">
        <v>20</v>
      </c>
      <c r="C388" s="37" t="s">
        <v>85</v>
      </c>
      <c r="D388" s="37" t="str">
        <f>VLOOKUP(MitarbeitNamen,MitarbeiterDaten,7,0)</f>
        <v>Löw</v>
      </c>
      <c r="E388" s="37" t="s">
        <v>14</v>
      </c>
      <c r="F388" s="38">
        <v>339</v>
      </c>
      <c r="G388" s="39">
        <v>0.71</v>
      </c>
      <c r="H388" s="40" t="s">
        <v>21</v>
      </c>
      <c r="I388" s="40"/>
      <c r="J388" s="40">
        <v>0.28000000000000003</v>
      </c>
      <c r="K388" s="41">
        <v>2</v>
      </c>
      <c r="L388" s="37" t="s">
        <v>15</v>
      </c>
      <c r="M388" s="42">
        <f t="shared" si="15"/>
        <v>240.69</v>
      </c>
      <c r="N388" s="42">
        <f t="shared" si="16"/>
        <v>14.4414</v>
      </c>
      <c r="O388" s="42">
        <f t="shared" si="17"/>
        <v>10</v>
      </c>
      <c r="P388" s="43" t="str">
        <f>VLOOKUP(J388,Trübheitsgrad!$B$4:$C$8,2)</f>
        <v>A</v>
      </c>
      <c r="Q388" s="37" t="str">
        <f>VLOOKUP(Händler_Namen,HändlerAdressen,4,0)</f>
        <v>Köln</v>
      </c>
    </row>
    <row r="389" spans="1:17" x14ac:dyDescent="0.25">
      <c r="A389" s="37" t="s">
        <v>27</v>
      </c>
      <c r="B389" s="37" t="s">
        <v>16</v>
      </c>
      <c r="C389" s="37" t="s">
        <v>23</v>
      </c>
      <c r="D389" s="37" t="str">
        <f>VLOOKUP(MitarbeitNamen,MitarbeiterDaten,7,0)</f>
        <v>Müller</v>
      </c>
      <c r="E389" s="37" t="s">
        <v>18</v>
      </c>
      <c r="F389" s="38">
        <v>16</v>
      </c>
      <c r="G389" s="39">
        <v>52.99</v>
      </c>
      <c r="H389" s="40" t="s">
        <v>21</v>
      </c>
      <c r="I389" s="40" t="s">
        <v>21</v>
      </c>
      <c r="J389" s="40">
        <v>0.49</v>
      </c>
      <c r="K389" s="41">
        <v>4</v>
      </c>
      <c r="L389" s="37" t="s">
        <v>22</v>
      </c>
      <c r="M389" s="42">
        <f t="shared" si="15"/>
        <v>847.84</v>
      </c>
      <c r="N389" s="42">
        <f t="shared" si="16"/>
        <v>50.870399999999997</v>
      </c>
      <c r="O389" s="42">
        <f t="shared" si="17"/>
        <v>25</v>
      </c>
      <c r="P389" s="43" t="str">
        <f>VLOOKUP(J389,Trübheitsgrad!$B$4:$C$8,2)</f>
        <v>C</v>
      </c>
      <c r="Q389" s="37" t="str">
        <f>VLOOKUP(Händler_Namen,HändlerAdressen,4,0)</f>
        <v>Köln</v>
      </c>
    </row>
    <row r="390" spans="1:17" x14ac:dyDescent="0.25">
      <c r="A390" s="37" t="s">
        <v>27</v>
      </c>
      <c r="B390" s="37" t="s">
        <v>0</v>
      </c>
      <c r="C390" s="37" t="s">
        <v>23</v>
      </c>
      <c r="D390" s="37" t="str">
        <f>VLOOKUP(MitarbeitNamen,MitarbeiterDaten,7,0)</f>
        <v>Müller</v>
      </c>
      <c r="E390" s="37" t="s">
        <v>14</v>
      </c>
      <c r="F390" s="38">
        <v>152</v>
      </c>
      <c r="G390" s="39">
        <v>0.59</v>
      </c>
      <c r="H390" s="40"/>
      <c r="I390" s="40"/>
      <c r="J390" s="40">
        <v>0.02</v>
      </c>
      <c r="K390" s="41">
        <v>3</v>
      </c>
      <c r="L390" s="37" t="s">
        <v>15</v>
      </c>
      <c r="M390" s="42">
        <f t="shared" si="15"/>
        <v>89.679999999999993</v>
      </c>
      <c r="N390" s="42">
        <f t="shared" si="16"/>
        <v>5.3807999999999989</v>
      </c>
      <c r="O390" s="42">
        <f t="shared" si="17"/>
        <v>10</v>
      </c>
      <c r="P390" s="43" t="str">
        <f>VLOOKUP(J390,Trübheitsgrad!$B$4:$C$8,2)</f>
        <v>A</v>
      </c>
      <c r="Q390" s="37" t="str">
        <f>VLOOKUP(Händler_Namen,HändlerAdressen,4,0)</f>
        <v>Köln</v>
      </c>
    </row>
    <row r="391" spans="1:17" x14ac:dyDescent="0.25">
      <c r="A391" s="37" t="s">
        <v>27</v>
      </c>
      <c r="B391" s="37" t="s">
        <v>16</v>
      </c>
      <c r="C391" s="37" t="s">
        <v>13</v>
      </c>
      <c r="D391" s="37" t="str">
        <f>VLOOKUP(MitarbeitNamen,MitarbeiterDaten,7,0)</f>
        <v>Klose</v>
      </c>
      <c r="E391" s="37" t="s">
        <v>18</v>
      </c>
      <c r="F391" s="38">
        <v>48</v>
      </c>
      <c r="G391" s="39">
        <v>47.43</v>
      </c>
      <c r="H391" s="40" t="s">
        <v>21</v>
      </c>
      <c r="I391" s="40"/>
      <c r="J391" s="40">
        <v>0.14000000000000001</v>
      </c>
      <c r="K391" s="41">
        <v>1</v>
      </c>
      <c r="L391" s="37" t="s">
        <v>19</v>
      </c>
      <c r="M391" s="42">
        <f t="shared" si="15"/>
        <v>2276.64</v>
      </c>
      <c r="N391" s="42">
        <f t="shared" si="16"/>
        <v>204.89759999999998</v>
      </c>
      <c r="O391" s="42">
        <f t="shared" si="17"/>
        <v>10</v>
      </c>
      <c r="P391" s="43" t="str">
        <f>VLOOKUP(J391,Trübheitsgrad!$B$4:$C$8,2)</f>
        <v>A</v>
      </c>
      <c r="Q391" s="37" t="str">
        <f>VLOOKUP(Händler_Namen,HändlerAdressen,4,0)</f>
        <v>Düsseldorf</v>
      </c>
    </row>
    <row r="392" spans="1:17" x14ac:dyDescent="0.25">
      <c r="A392" s="37" t="s">
        <v>27</v>
      </c>
      <c r="B392" s="37" t="s">
        <v>25</v>
      </c>
      <c r="C392" s="37" t="s">
        <v>17</v>
      </c>
      <c r="D392" s="37" t="str">
        <f>VLOOKUP(MitarbeitNamen,MitarbeiterDaten,7,0)</f>
        <v>Löw</v>
      </c>
      <c r="E392" s="37" t="s">
        <v>14</v>
      </c>
      <c r="F392" s="38">
        <v>940</v>
      </c>
      <c r="G392" s="39">
        <v>0.11</v>
      </c>
      <c r="H392" s="40"/>
      <c r="I392" s="40"/>
      <c r="J392" s="40">
        <v>0.09</v>
      </c>
      <c r="K392" s="41">
        <v>3</v>
      </c>
      <c r="L392" s="37" t="s">
        <v>22</v>
      </c>
      <c r="M392" s="42">
        <f t="shared" ref="M392:M455" si="18">F392*G392</f>
        <v>103.4</v>
      </c>
      <c r="N392" s="42">
        <f t="shared" ref="N392:N455" si="19">IF(M392&lt;1000,$H$2*M392,$H$1*M392)</f>
        <v>6.2039999999999997</v>
      </c>
      <c r="O392" s="42">
        <f t="shared" ref="O392:O455" si="20">IF(I392="x",25,10)</f>
        <v>10</v>
      </c>
      <c r="P392" s="43" t="str">
        <f>VLOOKUP(J392,Trübheitsgrad!$B$4:$C$8,2)</f>
        <v>A</v>
      </c>
      <c r="Q392" s="37" t="str">
        <f>VLOOKUP(Händler_Namen,HändlerAdressen,4,0)</f>
        <v>Köln</v>
      </c>
    </row>
    <row r="393" spans="1:17" x14ac:dyDescent="0.25">
      <c r="A393" s="37" t="s">
        <v>27</v>
      </c>
      <c r="B393" s="37" t="s">
        <v>20</v>
      </c>
      <c r="C393" s="37" t="s">
        <v>85</v>
      </c>
      <c r="D393" s="37" t="str">
        <f>VLOOKUP(MitarbeitNamen,MitarbeiterDaten,7,0)</f>
        <v>Löw</v>
      </c>
      <c r="E393" s="37" t="s">
        <v>18</v>
      </c>
      <c r="F393" s="38">
        <v>49</v>
      </c>
      <c r="G393" s="39">
        <v>51.33</v>
      </c>
      <c r="H393" s="40" t="s">
        <v>21</v>
      </c>
      <c r="I393" s="40" t="s">
        <v>21</v>
      </c>
      <c r="J393" s="40">
        <v>0.94</v>
      </c>
      <c r="K393" s="41">
        <v>2</v>
      </c>
      <c r="L393" s="37" t="s">
        <v>15</v>
      </c>
      <c r="M393" s="42">
        <f t="shared" si="18"/>
        <v>2515.17</v>
      </c>
      <c r="N393" s="42">
        <f t="shared" si="19"/>
        <v>226.36529999999999</v>
      </c>
      <c r="O393" s="42">
        <f t="shared" si="20"/>
        <v>25</v>
      </c>
      <c r="P393" s="43" t="str">
        <f>VLOOKUP(J393,Trübheitsgrad!$B$4:$C$8,2)</f>
        <v>E</v>
      </c>
      <c r="Q393" s="37" t="str">
        <f>VLOOKUP(Händler_Namen,HändlerAdressen,4,0)</f>
        <v>Köln</v>
      </c>
    </row>
    <row r="394" spans="1:17" x14ac:dyDescent="0.25">
      <c r="A394" s="37" t="s">
        <v>27</v>
      </c>
      <c r="B394" s="37" t="s">
        <v>0</v>
      </c>
      <c r="C394" s="37" t="s">
        <v>26</v>
      </c>
      <c r="D394" s="37" t="e">
        <f>VLOOKUP(MitarbeitNamen,MitarbeiterDaten,7,0)</f>
        <v>#N/A</v>
      </c>
      <c r="E394" s="37" t="s">
        <v>14</v>
      </c>
      <c r="F394" s="38">
        <v>599</v>
      </c>
      <c r="G394" s="39">
        <v>0.9</v>
      </c>
      <c r="H394" s="40" t="s">
        <v>21</v>
      </c>
      <c r="I394" s="40"/>
      <c r="J394" s="40">
        <v>0.22</v>
      </c>
      <c r="K394" s="41">
        <v>4</v>
      </c>
      <c r="L394" s="37" t="s">
        <v>24</v>
      </c>
      <c r="M394" s="42">
        <f t="shared" si="18"/>
        <v>539.1</v>
      </c>
      <c r="N394" s="42">
        <f t="shared" si="19"/>
        <v>32.346000000000004</v>
      </c>
      <c r="O394" s="42">
        <f t="shared" si="20"/>
        <v>10</v>
      </c>
      <c r="P394" s="43" t="str">
        <f>VLOOKUP(J394,Trübheitsgrad!$B$4:$C$8,2)</f>
        <v>A</v>
      </c>
      <c r="Q394" s="37" t="str">
        <f>VLOOKUP(Händler_Namen,HändlerAdressen,4,0)</f>
        <v>München</v>
      </c>
    </row>
    <row r="395" spans="1:17" x14ac:dyDescent="0.25">
      <c r="A395" s="37" t="s">
        <v>27</v>
      </c>
      <c r="B395" s="37" t="s">
        <v>20</v>
      </c>
      <c r="C395" s="37" t="s">
        <v>13</v>
      </c>
      <c r="D395" s="37" t="str">
        <f>VLOOKUP(MitarbeitNamen,MitarbeiterDaten,7,0)</f>
        <v>Klose</v>
      </c>
      <c r="E395" s="37" t="s">
        <v>18</v>
      </c>
      <c r="F395" s="38">
        <v>29</v>
      </c>
      <c r="G395" s="39">
        <v>47.45</v>
      </c>
      <c r="H395" s="40" t="s">
        <v>21</v>
      </c>
      <c r="I395" s="40"/>
      <c r="J395" s="40">
        <v>0.12</v>
      </c>
      <c r="K395" s="41">
        <v>2</v>
      </c>
      <c r="L395" s="37" t="s">
        <v>24</v>
      </c>
      <c r="M395" s="42">
        <f t="shared" si="18"/>
        <v>1376.0500000000002</v>
      </c>
      <c r="N395" s="42">
        <f t="shared" si="19"/>
        <v>123.84450000000001</v>
      </c>
      <c r="O395" s="42">
        <f t="shared" si="20"/>
        <v>10</v>
      </c>
      <c r="P395" s="43" t="str">
        <f>VLOOKUP(J395,Trübheitsgrad!$B$4:$C$8,2)</f>
        <v>A</v>
      </c>
      <c r="Q395" s="37" t="str">
        <f>VLOOKUP(Händler_Namen,HändlerAdressen,4,0)</f>
        <v>München</v>
      </c>
    </row>
    <row r="396" spans="1:17" x14ac:dyDescent="0.25">
      <c r="A396" s="37" t="s">
        <v>27</v>
      </c>
      <c r="B396" s="37" t="s">
        <v>20</v>
      </c>
      <c r="C396" s="37" t="s">
        <v>17</v>
      </c>
      <c r="D396" s="37" t="str">
        <f>VLOOKUP(MitarbeitNamen,MitarbeiterDaten,7,0)</f>
        <v>Löw</v>
      </c>
      <c r="E396" s="37" t="s">
        <v>14</v>
      </c>
      <c r="F396" s="38">
        <v>860</v>
      </c>
      <c r="G396" s="39">
        <v>7.0000000000000007E-2</v>
      </c>
      <c r="H396" s="40" t="s">
        <v>21</v>
      </c>
      <c r="I396" s="40"/>
      <c r="J396" s="40">
        <v>0.64</v>
      </c>
      <c r="K396" s="41">
        <v>1</v>
      </c>
      <c r="L396" s="37" t="s">
        <v>22</v>
      </c>
      <c r="M396" s="42">
        <f t="shared" si="18"/>
        <v>60.2</v>
      </c>
      <c r="N396" s="42">
        <f t="shared" si="19"/>
        <v>3.6120000000000001</v>
      </c>
      <c r="O396" s="42">
        <f t="shared" si="20"/>
        <v>10</v>
      </c>
      <c r="P396" s="43" t="str">
        <f>VLOOKUP(J396,Trübheitsgrad!$B$4:$C$8,2)</f>
        <v>D</v>
      </c>
      <c r="Q396" s="37" t="str">
        <f>VLOOKUP(Händler_Namen,HändlerAdressen,4,0)</f>
        <v>Köln</v>
      </c>
    </row>
    <row r="397" spans="1:17" x14ac:dyDescent="0.25">
      <c r="A397" s="37" t="s">
        <v>27</v>
      </c>
      <c r="B397" s="37" t="s">
        <v>25</v>
      </c>
      <c r="C397" s="37" t="s">
        <v>85</v>
      </c>
      <c r="D397" s="37" t="str">
        <f>VLOOKUP(MitarbeitNamen,MitarbeiterDaten,7,0)</f>
        <v>Löw</v>
      </c>
      <c r="E397" s="37" t="s">
        <v>18</v>
      </c>
      <c r="F397" s="38">
        <v>22</v>
      </c>
      <c r="G397" s="39">
        <v>52.6</v>
      </c>
      <c r="H397" s="40"/>
      <c r="I397" s="40"/>
      <c r="J397" s="40">
        <v>0.11</v>
      </c>
      <c r="K397" s="41">
        <v>4</v>
      </c>
      <c r="L397" s="37" t="s">
        <v>15</v>
      </c>
      <c r="M397" s="42">
        <f t="shared" si="18"/>
        <v>1157.2</v>
      </c>
      <c r="N397" s="42">
        <f t="shared" si="19"/>
        <v>104.148</v>
      </c>
      <c r="O397" s="42">
        <f t="shared" si="20"/>
        <v>10</v>
      </c>
      <c r="P397" s="43" t="str">
        <f>VLOOKUP(J397,Trübheitsgrad!$B$4:$C$8,2)</f>
        <v>A</v>
      </c>
      <c r="Q397" s="37" t="str">
        <f>VLOOKUP(Händler_Namen,HändlerAdressen,4,0)</f>
        <v>Köln</v>
      </c>
    </row>
    <row r="398" spans="1:17" x14ac:dyDescent="0.25">
      <c r="A398" s="37" t="s">
        <v>27</v>
      </c>
      <c r="B398" s="37" t="s">
        <v>16</v>
      </c>
      <c r="C398" s="37" t="s">
        <v>23</v>
      </c>
      <c r="D398" s="37" t="str">
        <f>VLOOKUP(MitarbeitNamen,MitarbeiterDaten,7,0)</f>
        <v>Müller</v>
      </c>
      <c r="E398" s="37" t="s">
        <v>14</v>
      </c>
      <c r="F398" s="38">
        <v>246</v>
      </c>
      <c r="G398" s="39">
        <v>0.38</v>
      </c>
      <c r="H398" s="40" t="s">
        <v>21</v>
      </c>
      <c r="I398" s="40"/>
      <c r="J398" s="40">
        <v>0.59</v>
      </c>
      <c r="K398" s="41">
        <v>5</v>
      </c>
      <c r="L398" s="37" t="s">
        <v>15</v>
      </c>
      <c r="M398" s="42">
        <f t="shared" si="18"/>
        <v>93.48</v>
      </c>
      <c r="N398" s="42">
        <f t="shared" si="19"/>
        <v>5.6088000000000005</v>
      </c>
      <c r="O398" s="42">
        <f t="shared" si="20"/>
        <v>10</v>
      </c>
      <c r="P398" s="43" t="str">
        <f>VLOOKUP(J398,Trübheitsgrad!$B$4:$C$8,2)</f>
        <v>D</v>
      </c>
      <c r="Q398" s="37" t="str">
        <f>VLOOKUP(Händler_Namen,HändlerAdressen,4,0)</f>
        <v>Köln</v>
      </c>
    </row>
    <row r="399" spans="1:17" x14ac:dyDescent="0.25">
      <c r="A399" s="37" t="s">
        <v>27</v>
      </c>
      <c r="B399" s="37" t="s">
        <v>20</v>
      </c>
      <c r="C399" s="37" t="s">
        <v>13</v>
      </c>
      <c r="D399" s="37" t="str">
        <f>VLOOKUP(MitarbeitNamen,MitarbeiterDaten,7,0)</f>
        <v>Klose</v>
      </c>
      <c r="E399" s="37" t="s">
        <v>18</v>
      </c>
      <c r="F399" s="38">
        <v>20</v>
      </c>
      <c r="G399" s="39">
        <v>50.27</v>
      </c>
      <c r="H399" s="40" t="s">
        <v>21</v>
      </c>
      <c r="I399" s="40" t="s">
        <v>21</v>
      </c>
      <c r="J399" s="40">
        <v>0.65</v>
      </c>
      <c r="K399" s="41">
        <v>4</v>
      </c>
      <c r="L399" s="37" t="s">
        <v>19</v>
      </c>
      <c r="M399" s="42">
        <f t="shared" si="18"/>
        <v>1005.4000000000001</v>
      </c>
      <c r="N399" s="42">
        <f t="shared" si="19"/>
        <v>90.486000000000004</v>
      </c>
      <c r="O399" s="42">
        <f t="shared" si="20"/>
        <v>25</v>
      </c>
      <c r="P399" s="43" t="str">
        <f>VLOOKUP(J399,Trübheitsgrad!$B$4:$C$8,2)</f>
        <v>D</v>
      </c>
      <c r="Q399" s="37" t="str">
        <f>VLOOKUP(Händler_Namen,HändlerAdressen,4,0)</f>
        <v>Düsseldorf</v>
      </c>
    </row>
    <row r="400" spans="1:17" x14ac:dyDescent="0.25">
      <c r="A400" s="37" t="s">
        <v>27</v>
      </c>
      <c r="B400" s="37" t="s">
        <v>20</v>
      </c>
      <c r="C400" s="37" t="s">
        <v>17</v>
      </c>
      <c r="D400" s="37" t="str">
        <f>VLOOKUP(MitarbeitNamen,MitarbeiterDaten,7,0)</f>
        <v>Löw</v>
      </c>
      <c r="E400" s="37" t="s">
        <v>14</v>
      </c>
      <c r="F400" s="38">
        <v>270</v>
      </c>
      <c r="G400" s="39">
        <v>0.57999999999999996</v>
      </c>
      <c r="H400" s="40"/>
      <c r="I400" s="40"/>
      <c r="J400" s="40">
        <v>0.37</v>
      </c>
      <c r="K400" s="41">
        <v>3</v>
      </c>
      <c r="L400" s="37" t="s">
        <v>19</v>
      </c>
      <c r="M400" s="42">
        <f t="shared" si="18"/>
        <v>156.6</v>
      </c>
      <c r="N400" s="42">
        <f t="shared" si="19"/>
        <v>9.395999999999999</v>
      </c>
      <c r="O400" s="42">
        <f t="shared" si="20"/>
        <v>10</v>
      </c>
      <c r="P400" s="43" t="str">
        <f>VLOOKUP(J400,Trübheitsgrad!$B$4:$C$8,2)</f>
        <v>B</v>
      </c>
      <c r="Q400" s="37" t="str">
        <f>VLOOKUP(Händler_Namen,HändlerAdressen,4,0)</f>
        <v>Düsseldorf</v>
      </c>
    </row>
    <row r="401" spans="1:17" x14ac:dyDescent="0.25">
      <c r="A401" s="37" t="s">
        <v>27</v>
      </c>
      <c r="B401" s="37" t="s">
        <v>25</v>
      </c>
      <c r="C401" s="37" t="s">
        <v>26</v>
      </c>
      <c r="D401" s="37" t="e">
        <f>VLOOKUP(MitarbeitNamen,MitarbeiterDaten,7,0)</f>
        <v>#N/A</v>
      </c>
      <c r="E401" s="37" t="s">
        <v>18</v>
      </c>
      <c r="F401" s="38">
        <v>10</v>
      </c>
      <c r="G401" s="39">
        <v>45.79</v>
      </c>
      <c r="H401" s="40"/>
      <c r="I401" s="40" t="s">
        <v>21</v>
      </c>
      <c r="J401" s="40">
        <v>0.16</v>
      </c>
      <c r="K401" s="41">
        <v>2</v>
      </c>
      <c r="L401" s="37" t="s">
        <v>24</v>
      </c>
      <c r="M401" s="42">
        <f t="shared" si="18"/>
        <v>457.9</v>
      </c>
      <c r="N401" s="42">
        <f t="shared" si="19"/>
        <v>27.473999999999997</v>
      </c>
      <c r="O401" s="42">
        <f t="shared" si="20"/>
        <v>25</v>
      </c>
      <c r="P401" s="43" t="str">
        <f>VLOOKUP(J401,Trübheitsgrad!$B$4:$C$8,2)</f>
        <v>A</v>
      </c>
      <c r="Q401" s="37" t="str">
        <f>VLOOKUP(Händler_Namen,HändlerAdressen,4,0)</f>
        <v>München</v>
      </c>
    </row>
    <row r="402" spans="1:17" x14ac:dyDescent="0.25">
      <c r="A402" s="37" t="s">
        <v>27</v>
      </c>
      <c r="B402" s="37" t="s">
        <v>16</v>
      </c>
      <c r="C402" s="37" t="s">
        <v>23</v>
      </c>
      <c r="D402" s="37" t="str">
        <f>VLOOKUP(MitarbeitNamen,MitarbeiterDaten,7,0)</f>
        <v>Müller</v>
      </c>
      <c r="E402" s="37" t="s">
        <v>14</v>
      </c>
      <c r="F402" s="38">
        <v>895</v>
      </c>
      <c r="G402" s="39">
        <v>0.11</v>
      </c>
      <c r="H402" s="40" t="s">
        <v>21</v>
      </c>
      <c r="I402" s="40"/>
      <c r="J402" s="40">
        <v>0.92</v>
      </c>
      <c r="K402" s="41">
        <v>4</v>
      </c>
      <c r="L402" s="37" t="s">
        <v>22</v>
      </c>
      <c r="M402" s="42">
        <f t="shared" si="18"/>
        <v>98.45</v>
      </c>
      <c r="N402" s="42">
        <f t="shared" si="19"/>
        <v>5.907</v>
      </c>
      <c r="O402" s="42">
        <f t="shared" si="20"/>
        <v>10</v>
      </c>
      <c r="P402" s="43" t="str">
        <f>VLOOKUP(J402,Trübheitsgrad!$B$4:$C$8,2)</f>
        <v>E</v>
      </c>
      <c r="Q402" s="37" t="str">
        <f>VLOOKUP(Händler_Namen,HändlerAdressen,4,0)</f>
        <v>Köln</v>
      </c>
    </row>
    <row r="403" spans="1:17" x14ac:dyDescent="0.25">
      <c r="A403" s="37" t="s">
        <v>28</v>
      </c>
      <c r="B403" s="37" t="s">
        <v>25</v>
      </c>
      <c r="C403" s="37" t="s">
        <v>13</v>
      </c>
      <c r="D403" s="37" t="str">
        <f>VLOOKUP(MitarbeitNamen,MitarbeiterDaten,7,0)</f>
        <v>Klose</v>
      </c>
      <c r="E403" s="37" t="s">
        <v>18</v>
      </c>
      <c r="F403" s="38">
        <v>33</v>
      </c>
      <c r="G403" s="39">
        <v>54</v>
      </c>
      <c r="H403" s="40" t="s">
        <v>21</v>
      </c>
      <c r="I403" s="40"/>
      <c r="J403" s="40">
        <v>0.42</v>
      </c>
      <c r="K403" s="41">
        <v>3</v>
      </c>
      <c r="L403" s="37" t="s">
        <v>22</v>
      </c>
      <c r="M403" s="42">
        <f t="shared" si="18"/>
        <v>1782</v>
      </c>
      <c r="N403" s="42">
        <f t="shared" si="19"/>
        <v>160.38</v>
      </c>
      <c r="O403" s="42">
        <f t="shared" si="20"/>
        <v>10</v>
      </c>
      <c r="P403" s="43" t="str">
        <f>VLOOKUP(J403,Trübheitsgrad!$B$4:$C$8,2)</f>
        <v>B</v>
      </c>
      <c r="Q403" s="37" t="str">
        <f>VLOOKUP(Händler_Namen,HändlerAdressen,4,0)</f>
        <v>Köln</v>
      </c>
    </row>
    <row r="404" spans="1:17" x14ac:dyDescent="0.25">
      <c r="A404" s="37" t="s">
        <v>28</v>
      </c>
      <c r="B404" s="37" t="s">
        <v>20</v>
      </c>
      <c r="C404" s="37" t="s">
        <v>17</v>
      </c>
      <c r="D404" s="37" t="str">
        <f>VLOOKUP(MitarbeitNamen,MitarbeiterDaten,7,0)</f>
        <v>Löw</v>
      </c>
      <c r="E404" s="37" t="s">
        <v>14</v>
      </c>
      <c r="F404" s="38">
        <v>232</v>
      </c>
      <c r="G404" s="39">
        <v>0.95</v>
      </c>
      <c r="H404" s="40"/>
      <c r="I404" s="40"/>
      <c r="J404" s="40">
        <v>0.08</v>
      </c>
      <c r="K404" s="41">
        <v>3</v>
      </c>
      <c r="L404" s="37" t="s">
        <v>19</v>
      </c>
      <c r="M404" s="42">
        <f t="shared" si="18"/>
        <v>220.39999999999998</v>
      </c>
      <c r="N404" s="42">
        <f t="shared" si="19"/>
        <v>13.223999999999998</v>
      </c>
      <c r="O404" s="42">
        <f t="shared" si="20"/>
        <v>10</v>
      </c>
      <c r="P404" s="43" t="str">
        <f>VLOOKUP(J404,Trübheitsgrad!$B$4:$C$8,2)</f>
        <v>A</v>
      </c>
      <c r="Q404" s="37" t="str">
        <f>VLOOKUP(Händler_Namen,HändlerAdressen,4,0)</f>
        <v>Düsseldorf</v>
      </c>
    </row>
    <row r="405" spans="1:17" x14ac:dyDescent="0.25">
      <c r="A405" s="37" t="s">
        <v>28</v>
      </c>
      <c r="B405" s="37" t="s">
        <v>0</v>
      </c>
      <c r="C405" s="37" t="s">
        <v>26</v>
      </c>
      <c r="D405" s="37" t="e">
        <f>VLOOKUP(MitarbeitNamen,MitarbeiterDaten,7,0)</f>
        <v>#N/A</v>
      </c>
      <c r="E405" s="37" t="s">
        <v>18</v>
      </c>
      <c r="F405" s="38">
        <v>42</v>
      </c>
      <c r="G405" s="39">
        <v>49.41</v>
      </c>
      <c r="H405" s="40" t="s">
        <v>21</v>
      </c>
      <c r="I405" s="40"/>
      <c r="J405" s="40">
        <v>0.3</v>
      </c>
      <c r="K405" s="41">
        <v>2</v>
      </c>
      <c r="L405" s="37" t="s">
        <v>22</v>
      </c>
      <c r="M405" s="42">
        <f t="shared" si="18"/>
        <v>2075.2199999999998</v>
      </c>
      <c r="N405" s="42">
        <f t="shared" si="19"/>
        <v>186.76979999999998</v>
      </c>
      <c r="O405" s="42">
        <f t="shared" si="20"/>
        <v>10</v>
      </c>
      <c r="P405" s="43" t="str">
        <f>VLOOKUP(J405,Trübheitsgrad!$B$4:$C$8,2)</f>
        <v>A</v>
      </c>
      <c r="Q405" s="37" t="str">
        <f>VLOOKUP(Händler_Namen,HändlerAdressen,4,0)</f>
        <v>Köln</v>
      </c>
    </row>
    <row r="406" spans="1:17" x14ac:dyDescent="0.25">
      <c r="A406" s="37" t="s">
        <v>28</v>
      </c>
      <c r="B406" s="37" t="s">
        <v>16</v>
      </c>
      <c r="C406" s="37" t="s">
        <v>23</v>
      </c>
      <c r="D406" s="37" t="str">
        <f>VLOOKUP(MitarbeitNamen,MitarbeiterDaten,7,0)</f>
        <v>Müller</v>
      </c>
      <c r="E406" s="37" t="s">
        <v>14</v>
      </c>
      <c r="F406" s="38">
        <v>492</v>
      </c>
      <c r="G406" s="39">
        <v>0.77</v>
      </c>
      <c r="H406" s="40" t="s">
        <v>21</v>
      </c>
      <c r="I406" s="40"/>
      <c r="J406" s="40">
        <v>0.93</v>
      </c>
      <c r="K406" s="41">
        <v>3</v>
      </c>
      <c r="L406" s="37" t="s">
        <v>15</v>
      </c>
      <c r="M406" s="42">
        <f t="shared" si="18"/>
        <v>378.84000000000003</v>
      </c>
      <c r="N406" s="42">
        <f t="shared" si="19"/>
        <v>22.730399999999999</v>
      </c>
      <c r="O406" s="42">
        <f t="shared" si="20"/>
        <v>10</v>
      </c>
      <c r="P406" s="43" t="str">
        <f>VLOOKUP(J406,Trübheitsgrad!$B$4:$C$8,2)</f>
        <v>E</v>
      </c>
      <c r="Q406" s="37" t="str">
        <f>VLOOKUP(Händler_Namen,HändlerAdressen,4,0)</f>
        <v>Köln</v>
      </c>
    </row>
    <row r="407" spans="1:17" x14ac:dyDescent="0.25">
      <c r="A407" s="37" t="s">
        <v>28</v>
      </c>
      <c r="B407" s="37" t="s">
        <v>25</v>
      </c>
      <c r="C407" s="37" t="s">
        <v>85</v>
      </c>
      <c r="D407" s="37" t="str">
        <f>VLOOKUP(MitarbeitNamen,MitarbeiterDaten,7,0)</f>
        <v>Löw</v>
      </c>
      <c r="E407" s="37" t="s">
        <v>18</v>
      </c>
      <c r="F407" s="38">
        <v>42</v>
      </c>
      <c r="G407" s="39">
        <v>48.83</v>
      </c>
      <c r="H407" s="40" t="s">
        <v>21</v>
      </c>
      <c r="I407" s="40"/>
      <c r="J407" s="40">
        <v>0.3</v>
      </c>
      <c r="K407" s="41">
        <v>1</v>
      </c>
      <c r="L407" s="37" t="s">
        <v>19</v>
      </c>
      <c r="M407" s="42">
        <f t="shared" si="18"/>
        <v>2050.86</v>
      </c>
      <c r="N407" s="42">
        <f t="shared" si="19"/>
        <v>184.57740000000001</v>
      </c>
      <c r="O407" s="42">
        <f t="shared" si="20"/>
        <v>10</v>
      </c>
      <c r="P407" s="43" t="str">
        <f>VLOOKUP(J407,Trübheitsgrad!$B$4:$C$8,2)</f>
        <v>A</v>
      </c>
      <c r="Q407" s="37" t="str">
        <f>VLOOKUP(Händler_Namen,HändlerAdressen,4,0)</f>
        <v>Düsseldorf</v>
      </c>
    </row>
    <row r="408" spans="1:17" x14ac:dyDescent="0.25">
      <c r="A408" s="37" t="s">
        <v>28</v>
      </c>
      <c r="B408" s="37" t="s">
        <v>20</v>
      </c>
      <c r="C408" s="37" t="s">
        <v>23</v>
      </c>
      <c r="D408" s="37" t="str">
        <f>VLOOKUP(MitarbeitNamen,MitarbeiterDaten,7,0)</f>
        <v>Müller</v>
      </c>
      <c r="E408" s="37" t="s">
        <v>14</v>
      </c>
      <c r="F408" s="38">
        <v>196</v>
      </c>
      <c r="G408" s="39">
        <v>0.33</v>
      </c>
      <c r="H408" s="40" t="s">
        <v>21</v>
      </c>
      <c r="I408" s="40"/>
      <c r="J408" s="40">
        <v>0.89</v>
      </c>
      <c r="K408" s="41">
        <v>2</v>
      </c>
      <c r="L408" s="37" t="s">
        <v>19</v>
      </c>
      <c r="M408" s="42">
        <f t="shared" si="18"/>
        <v>64.680000000000007</v>
      </c>
      <c r="N408" s="42">
        <f t="shared" si="19"/>
        <v>3.8808000000000002</v>
      </c>
      <c r="O408" s="42">
        <f t="shared" si="20"/>
        <v>10</v>
      </c>
      <c r="P408" s="43" t="str">
        <f>VLOOKUP(J408,Trübheitsgrad!$B$4:$C$8,2)</f>
        <v>D</v>
      </c>
      <c r="Q408" s="37" t="str">
        <f>VLOOKUP(Händler_Namen,HändlerAdressen,4,0)</f>
        <v>Düsseldorf</v>
      </c>
    </row>
    <row r="409" spans="1:17" x14ac:dyDescent="0.25">
      <c r="A409" s="37" t="s">
        <v>28</v>
      </c>
      <c r="B409" s="37" t="s">
        <v>0</v>
      </c>
      <c r="C409" s="37" t="s">
        <v>26</v>
      </c>
      <c r="D409" s="37" t="e">
        <f>VLOOKUP(MitarbeitNamen,MitarbeiterDaten,7,0)</f>
        <v>#N/A</v>
      </c>
      <c r="E409" s="37" t="s">
        <v>18</v>
      </c>
      <c r="F409" s="38">
        <v>21</v>
      </c>
      <c r="G409" s="39">
        <v>46.53</v>
      </c>
      <c r="H409" s="40" t="s">
        <v>21</v>
      </c>
      <c r="I409" s="40" t="s">
        <v>21</v>
      </c>
      <c r="J409" s="40">
        <v>0.71</v>
      </c>
      <c r="K409" s="41">
        <v>3</v>
      </c>
      <c r="L409" s="37" t="s">
        <v>19</v>
      </c>
      <c r="M409" s="42">
        <f t="shared" si="18"/>
        <v>977.13</v>
      </c>
      <c r="N409" s="42">
        <f t="shared" si="19"/>
        <v>58.627800000000001</v>
      </c>
      <c r="O409" s="42">
        <f t="shared" si="20"/>
        <v>25</v>
      </c>
      <c r="P409" s="43" t="str">
        <f>VLOOKUP(J409,Trübheitsgrad!$B$4:$C$8,2)</f>
        <v>D</v>
      </c>
      <c r="Q409" s="37" t="str">
        <f>VLOOKUP(Händler_Namen,HändlerAdressen,4,0)</f>
        <v>Düsseldorf</v>
      </c>
    </row>
    <row r="410" spans="1:17" x14ac:dyDescent="0.25">
      <c r="A410" s="37" t="s">
        <v>28</v>
      </c>
      <c r="B410" s="37" t="s">
        <v>20</v>
      </c>
      <c r="C410" s="37" t="s">
        <v>13</v>
      </c>
      <c r="D410" s="37" t="str">
        <f>VLOOKUP(MitarbeitNamen,MitarbeiterDaten,7,0)</f>
        <v>Klose</v>
      </c>
      <c r="E410" s="37" t="s">
        <v>14</v>
      </c>
      <c r="F410" s="38">
        <v>620</v>
      </c>
      <c r="G410" s="39">
        <v>0.1</v>
      </c>
      <c r="H410" s="40" t="s">
        <v>21</v>
      </c>
      <c r="I410" s="40"/>
      <c r="J410" s="40">
        <v>0.42</v>
      </c>
      <c r="K410" s="41">
        <v>2</v>
      </c>
      <c r="L410" s="37" t="s">
        <v>15</v>
      </c>
      <c r="M410" s="42">
        <f t="shared" si="18"/>
        <v>62</v>
      </c>
      <c r="N410" s="42">
        <f t="shared" si="19"/>
        <v>3.7199999999999998</v>
      </c>
      <c r="O410" s="42">
        <f t="shared" si="20"/>
        <v>10</v>
      </c>
      <c r="P410" s="43" t="str">
        <f>VLOOKUP(J410,Trübheitsgrad!$B$4:$C$8,2)</f>
        <v>B</v>
      </c>
      <c r="Q410" s="37" t="str">
        <f>VLOOKUP(Händler_Namen,HändlerAdressen,4,0)</f>
        <v>Köln</v>
      </c>
    </row>
    <row r="411" spans="1:17" x14ac:dyDescent="0.25">
      <c r="A411" s="37" t="s">
        <v>28</v>
      </c>
      <c r="B411" s="37" t="s">
        <v>20</v>
      </c>
      <c r="C411" s="37" t="s">
        <v>17</v>
      </c>
      <c r="D411" s="37" t="str">
        <f>VLOOKUP(MitarbeitNamen,MitarbeiterDaten,7,0)</f>
        <v>Löw</v>
      </c>
      <c r="E411" s="37" t="s">
        <v>18</v>
      </c>
      <c r="F411" s="38">
        <v>10</v>
      </c>
      <c r="G411" s="39">
        <v>51.93</v>
      </c>
      <c r="H411" s="40" t="s">
        <v>21</v>
      </c>
      <c r="I411" s="40"/>
      <c r="J411" s="40">
        <v>1</v>
      </c>
      <c r="K411" s="41">
        <v>1</v>
      </c>
      <c r="L411" s="37" t="s">
        <v>15</v>
      </c>
      <c r="M411" s="42">
        <f t="shared" si="18"/>
        <v>519.29999999999995</v>
      </c>
      <c r="N411" s="42">
        <f t="shared" si="19"/>
        <v>31.157999999999998</v>
      </c>
      <c r="O411" s="42">
        <f t="shared" si="20"/>
        <v>10</v>
      </c>
      <c r="P411" s="43" t="str">
        <f>VLOOKUP(J411,Trübheitsgrad!$B$4:$C$8,2)</f>
        <v>E</v>
      </c>
      <c r="Q411" s="37" t="str">
        <f>VLOOKUP(Händler_Namen,HändlerAdressen,4,0)</f>
        <v>Köln</v>
      </c>
    </row>
    <row r="412" spans="1:17" x14ac:dyDescent="0.25">
      <c r="A412" s="37" t="s">
        <v>28</v>
      </c>
      <c r="B412" s="37" t="s">
        <v>20</v>
      </c>
      <c r="C412" s="37" t="s">
        <v>26</v>
      </c>
      <c r="D412" s="37" t="e">
        <f>VLOOKUP(MitarbeitNamen,MitarbeiterDaten,7,0)</f>
        <v>#N/A</v>
      </c>
      <c r="E412" s="37" t="s">
        <v>14</v>
      </c>
      <c r="F412" s="38">
        <v>504</v>
      </c>
      <c r="G412" s="39">
        <v>0.18</v>
      </c>
      <c r="H412" s="40" t="s">
        <v>21</v>
      </c>
      <c r="I412" s="40"/>
      <c r="J412" s="40">
        <v>0.55000000000000004</v>
      </c>
      <c r="K412" s="41">
        <v>3</v>
      </c>
      <c r="L412" s="37" t="s">
        <v>19</v>
      </c>
      <c r="M412" s="42">
        <f t="shared" si="18"/>
        <v>90.72</v>
      </c>
      <c r="N412" s="42">
        <f t="shared" si="19"/>
        <v>5.4432</v>
      </c>
      <c r="O412" s="42">
        <f t="shared" si="20"/>
        <v>10</v>
      </c>
      <c r="P412" s="43" t="str">
        <f>VLOOKUP(J412,Trübheitsgrad!$B$4:$C$8,2)</f>
        <v>C</v>
      </c>
      <c r="Q412" s="37" t="str">
        <f>VLOOKUP(Händler_Namen,HändlerAdressen,4,0)</f>
        <v>Düsseldorf</v>
      </c>
    </row>
    <row r="413" spans="1:17" x14ac:dyDescent="0.25">
      <c r="A413" s="37" t="s">
        <v>28</v>
      </c>
      <c r="B413" s="37" t="s">
        <v>16</v>
      </c>
      <c r="C413" s="37" t="s">
        <v>23</v>
      </c>
      <c r="D413" s="37" t="str">
        <f>VLOOKUP(MitarbeitNamen,MitarbeiterDaten,7,0)</f>
        <v>Müller</v>
      </c>
      <c r="E413" s="37" t="s">
        <v>18</v>
      </c>
      <c r="F413" s="38">
        <v>50</v>
      </c>
      <c r="G413" s="39">
        <v>49.71</v>
      </c>
      <c r="H413" s="40" t="s">
        <v>21</v>
      </c>
      <c r="I413" s="40"/>
      <c r="J413" s="40">
        <v>0.72</v>
      </c>
      <c r="K413" s="41">
        <v>2</v>
      </c>
      <c r="L413" s="37" t="s">
        <v>22</v>
      </c>
      <c r="M413" s="42">
        <f t="shared" si="18"/>
        <v>2485.5</v>
      </c>
      <c r="N413" s="42">
        <f t="shared" si="19"/>
        <v>223.69499999999999</v>
      </c>
      <c r="O413" s="42">
        <f t="shared" si="20"/>
        <v>10</v>
      </c>
      <c r="P413" s="43" t="str">
        <f>VLOOKUP(J413,Trübheitsgrad!$B$4:$C$8,2)</f>
        <v>D</v>
      </c>
      <c r="Q413" s="37" t="str">
        <f>VLOOKUP(Händler_Namen,HändlerAdressen,4,0)</f>
        <v>Köln</v>
      </c>
    </row>
    <row r="414" spans="1:17" x14ac:dyDescent="0.25">
      <c r="A414" s="37" t="s">
        <v>28</v>
      </c>
      <c r="B414" s="37" t="s">
        <v>0</v>
      </c>
      <c r="C414" s="37" t="s">
        <v>85</v>
      </c>
      <c r="D414" s="37" t="str">
        <f>VLOOKUP(MitarbeitNamen,MitarbeiterDaten,7,0)</f>
        <v>Löw</v>
      </c>
      <c r="E414" s="37" t="s">
        <v>14</v>
      </c>
      <c r="F414" s="38">
        <v>4</v>
      </c>
      <c r="G414" s="39">
        <v>0.43</v>
      </c>
      <c r="H414" s="40"/>
      <c r="I414" s="40"/>
      <c r="J414" s="40">
        <v>0.63</v>
      </c>
      <c r="K414" s="41">
        <v>4</v>
      </c>
      <c r="L414" s="37" t="s">
        <v>24</v>
      </c>
      <c r="M414" s="42">
        <f t="shared" si="18"/>
        <v>1.72</v>
      </c>
      <c r="N414" s="42">
        <f t="shared" si="19"/>
        <v>0.1032</v>
      </c>
      <c r="O414" s="42">
        <f t="shared" si="20"/>
        <v>10</v>
      </c>
      <c r="P414" s="43" t="str">
        <f>VLOOKUP(J414,Trübheitsgrad!$B$4:$C$8,2)</f>
        <v>D</v>
      </c>
      <c r="Q414" s="37" t="str">
        <f>VLOOKUP(Händler_Namen,HändlerAdressen,4,0)</f>
        <v>München</v>
      </c>
    </row>
    <row r="415" spans="1:17" x14ac:dyDescent="0.25">
      <c r="A415" s="37" t="s">
        <v>28</v>
      </c>
      <c r="B415" s="37" t="s">
        <v>20</v>
      </c>
      <c r="C415" s="37" t="s">
        <v>23</v>
      </c>
      <c r="D415" s="37" t="str">
        <f>VLOOKUP(MitarbeitNamen,MitarbeiterDaten,7,0)</f>
        <v>Müller</v>
      </c>
      <c r="E415" s="37" t="s">
        <v>18</v>
      </c>
      <c r="F415" s="38">
        <v>14</v>
      </c>
      <c r="G415" s="39">
        <v>52.53</v>
      </c>
      <c r="H415" s="40"/>
      <c r="I415" s="40" t="s">
        <v>21</v>
      </c>
      <c r="J415" s="40">
        <v>0.83</v>
      </c>
      <c r="K415" s="41">
        <v>2</v>
      </c>
      <c r="L415" s="37" t="s">
        <v>15</v>
      </c>
      <c r="M415" s="42">
        <f t="shared" si="18"/>
        <v>735.42000000000007</v>
      </c>
      <c r="N415" s="42">
        <f t="shared" si="19"/>
        <v>44.1252</v>
      </c>
      <c r="O415" s="42">
        <f t="shared" si="20"/>
        <v>25</v>
      </c>
      <c r="P415" s="43" t="str">
        <f>VLOOKUP(J415,Trübheitsgrad!$B$4:$C$8,2)</f>
        <v>D</v>
      </c>
      <c r="Q415" s="37" t="str">
        <f>VLOOKUP(Händler_Namen,HändlerAdressen,4,0)</f>
        <v>Köln</v>
      </c>
    </row>
    <row r="416" spans="1:17" x14ac:dyDescent="0.25">
      <c r="A416" s="37" t="s">
        <v>28</v>
      </c>
      <c r="B416" s="37" t="s">
        <v>0</v>
      </c>
      <c r="C416" s="37" t="s">
        <v>23</v>
      </c>
      <c r="D416" s="37" t="str">
        <f>VLOOKUP(MitarbeitNamen,MitarbeiterDaten,7,0)</f>
        <v>Müller</v>
      </c>
      <c r="E416" s="37" t="s">
        <v>14</v>
      </c>
      <c r="F416" s="38">
        <v>891</v>
      </c>
      <c r="G416" s="39">
        <v>0.82</v>
      </c>
      <c r="H416" s="40" t="s">
        <v>21</v>
      </c>
      <c r="I416" s="40"/>
      <c r="J416" s="40">
        <v>0.91</v>
      </c>
      <c r="K416" s="41">
        <v>1</v>
      </c>
      <c r="L416" s="37" t="s">
        <v>15</v>
      </c>
      <c r="M416" s="42">
        <f t="shared" si="18"/>
        <v>730.62</v>
      </c>
      <c r="N416" s="42">
        <f t="shared" si="19"/>
        <v>43.837199999999996</v>
      </c>
      <c r="O416" s="42">
        <f t="shared" si="20"/>
        <v>10</v>
      </c>
      <c r="P416" s="43" t="str">
        <f>VLOOKUP(J416,Trübheitsgrad!$B$4:$C$8,2)</f>
        <v>E</v>
      </c>
      <c r="Q416" s="37" t="str">
        <f>VLOOKUP(Händler_Namen,HändlerAdressen,4,0)</f>
        <v>Köln</v>
      </c>
    </row>
    <row r="417" spans="1:17" x14ac:dyDescent="0.25">
      <c r="A417" s="37" t="s">
        <v>28</v>
      </c>
      <c r="B417" s="37" t="s">
        <v>25</v>
      </c>
      <c r="C417" s="37" t="s">
        <v>13</v>
      </c>
      <c r="D417" s="37" t="str">
        <f>VLOOKUP(MitarbeitNamen,MitarbeiterDaten,7,0)</f>
        <v>Klose</v>
      </c>
      <c r="E417" s="37" t="s">
        <v>18</v>
      </c>
      <c r="F417" s="38">
        <v>9</v>
      </c>
      <c r="G417" s="39">
        <v>46.09</v>
      </c>
      <c r="H417" s="40" t="s">
        <v>21</v>
      </c>
      <c r="I417" s="40" t="s">
        <v>21</v>
      </c>
      <c r="J417" s="40">
        <v>0.34</v>
      </c>
      <c r="K417" s="41">
        <v>4</v>
      </c>
      <c r="L417" s="37" t="s">
        <v>19</v>
      </c>
      <c r="M417" s="42">
        <f t="shared" si="18"/>
        <v>414.81000000000006</v>
      </c>
      <c r="N417" s="42">
        <f t="shared" si="19"/>
        <v>24.888600000000004</v>
      </c>
      <c r="O417" s="42">
        <f t="shared" si="20"/>
        <v>25</v>
      </c>
      <c r="P417" s="43" t="str">
        <f>VLOOKUP(J417,Trübheitsgrad!$B$4:$C$8,2)</f>
        <v>B</v>
      </c>
      <c r="Q417" s="37" t="str">
        <f>VLOOKUP(Händler_Namen,HändlerAdressen,4,0)</f>
        <v>Düsseldorf</v>
      </c>
    </row>
    <row r="418" spans="1:17" x14ac:dyDescent="0.25">
      <c r="A418" s="37" t="s">
        <v>28</v>
      </c>
      <c r="B418" s="37" t="s">
        <v>20</v>
      </c>
      <c r="C418" s="37" t="s">
        <v>17</v>
      </c>
      <c r="D418" s="37" t="str">
        <f>VLOOKUP(MitarbeitNamen,MitarbeiterDaten,7,0)</f>
        <v>Löw</v>
      </c>
      <c r="E418" s="37" t="s">
        <v>14</v>
      </c>
      <c r="F418" s="38">
        <v>10</v>
      </c>
      <c r="G418" s="39">
        <v>0.15</v>
      </c>
      <c r="H418" s="40" t="s">
        <v>21</v>
      </c>
      <c r="I418" s="40"/>
      <c r="J418" s="40">
        <v>0.92</v>
      </c>
      <c r="K418" s="41">
        <v>5</v>
      </c>
      <c r="L418" s="37" t="s">
        <v>19</v>
      </c>
      <c r="M418" s="42">
        <f t="shared" si="18"/>
        <v>1.5</v>
      </c>
      <c r="N418" s="42">
        <f t="shared" si="19"/>
        <v>0.09</v>
      </c>
      <c r="O418" s="42">
        <f t="shared" si="20"/>
        <v>10</v>
      </c>
      <c r="P418" s="43" t="str">
        <f>VLOOKUP(J418,Trübheitsgrad!$B$4:$C$8,2)</f>
        <v>E</v>
      </c>
      <c r="Q418" s="37" t="str">
        <f>VLOOKUP(Händler_Namen,HändlerAdressen,4,0)</f>
        <v>Düsseldorf</v>
      </c>
    </row>
    <row r="419" spans="1:17" x14ac:dyDescent="0.25">
      <c r="A419" s="37" t="s">
        <v>28</v>
      </c>
      <c r="B419" s="37" t="s">
        <v>16</v>
      </c>
      <c r="C419" s="37" t="s">
        <v>85</v>
      </c>
      <c r="D419" s="37" t="str">
        <f>VLOOKUP(MitarbeitNamen,MitarbeiterDaten,7,0)</f>
        <v>Löw</v>
      </c>
      <c r="E419" s="37" t="s">
        <v>18</v>
      </c>
      <c r="F419" s="38">
        <v>19</v>
      </c>
      <c r="G419" s="39">
        <v>46.88</v>
      </c>
      <c r="H419" s="40" t="s">
        <v>21</v>
      </c>
      <c r="I419" s="40"/>
      <c r="J419" s="40">
        <v>0.81</v>
      </c>
      <c r="K419" s="41">
        <v>4</v>
      </c>
      <c r="L419" s="37" t="s">
        <v>22</v>
      </c>
      <c r="M419" s="42">
        <f t="shared" si="18"/>
        <v>890.72</v>
      </c>
      <c r="N419" s="42">
        <f t="shared" si="19"/>
        <v>53.443199999999997</v>
      </c>
      <c r="O419" s="42">
        <f t="shared" si="20"/>
        <v>10</v>
      </c>
      <c r="P419" s="43" t="str">
        <f>VLOOKUP(J419,Trübheitsgrad!$B$4:$C$8,2)</f>
        <v>D</v>
      </c>
      <c r="Q419" s="37" t="str">
        <f>VLOOKUP(Händler_Namen,HändlerAdressen,4,0)</f>
        <v>Köln</v>
      </c>
    </row>
    <row r="420" spans="1:17" x14ac:dyDescent="0.25">
      <c r="A420" s="37" t="s">
        <v>28</v>
      </c>
      <c r="B420" s="37" t="s">
        <v>20</v>
      </c>
      <c r="C420" s="37" t="s">
        <v>29</v>
      </c>
      <c r="D420" s="37" t="str">
        <f>VLOOKUP(MitarbeitNamen,MitarbeiterDaten,7,0)</f>
        <v>Müller</v>
      </c>
      <c r="E420" s="37" t="s">
        <v>14</v>
      </c>
      <c r="F420" s="38">
        <v>980</v>
      </c>
      <c r="G420" s="39">
        <v>0.87</v>
      </c>
      <c r="H420" s="40" t="s">
        <v>21</v>
      </c>
      <c r="I420" s="40"/>
      <c r="J420" s="40">
        <v>0.72</v>
      </c>
      <c r="K420" s="41">
        <v>3</v>
      </c>
      <c r="L420" s="37" t="s">
        <v>15</v>
      </c>
      <c r="M420" s="42">
        <f t="shared" si="18"/>
        <v>852.6</v>
      </c>
      <c r="N420" s="42">
        <f t="shared" si="19"/>
        <v>51.155999999999999</v>
      </c>
      <c r="O420" s="42">
        <f t="shared" si="20"/>
        <v>10</v>
      </c>
      <c r="P420" s="43" t="str">
        <f>VLOOKUP(J420,Trübheitsgrad!$B$4:$C$8,2)</f>
        <v>D</v>
      </c>
      <c r="Q420" s="37" t="str">
        <f>VLOOKUP(Händler_Namen,HändlerAdressen,4,0)</f>
        <v>Köln</v>
      </c>
    </row>
    <row r="421" spans="1:17" x14ac:dyDescent="0.25">
      <c r="A421" s="37" t="s">
        <v>28</v>
      </c>
      <c r="B421" s="37" t="s">
        <v>20</v>
      </c>
      <c r="C421" s="37" t="s">
        <v>26</v>
      </c>
      <c r="D421" s="37" t="e">
        <f>VLOOKUP(MitarbeitNamen,MitarbeiterDaten,7,0)</f>
        <v>#N/A</v>
      </c>
      <c r="E421" s="37" t="s">
        <v>18</v>
      </c>
      <c r="F421" s="38">
        <v>29</v>
      </c>
      <c r="G421" s="39">
        <v>52.29</v>
      </c>
      <c r="H421" s="40" t="s">
        <v>21</v>
      </c>
      <c r="I421" s="40"/>
      <c r="J421" s="40">
        <v>0.89</v>
      </c>
      <c r="K421" s="41">
        <v>2</v>
      </c>
      <c r="L421" s="37" t="s">
        <v>22</v>
      </c>
      <c r="M421" s="42">
        <f t="shared" si="18"/>
        <v>1516.41</v>
      </c>
      <c r="N421" s="42">
        <f t="shared" si="19"/>
        <v>136.4769</v>
      </c>
      <c r="O421" s="42">
        <f t="shared" si="20"/>
        <v>10</v>
      </c>
      <c r="P421" s="43" t="str">
        <f>VLOOKUP(J421,Trübheitsgrad!$B$4:$C$8,2)</f>
        <v>D</v>
      </c>
      <c r="Q421" s="37" t="str">
        <f>VLOOKUP(Händler_Namen,HändlerAdressen,4,0)</f>
        <v>Köln</v>
      </c>
    </row>
    <row r="422" spans="1:17" x14ac:dyDescent="0.25">
      <c r="A422" s="37" t="s">
        <v>28</v>
      </c>
      <c r="B422" s="37" t="s">
        <v>16</v>
      </c>
      <c r="C422" s="37" t="s">
        <v>26</v>
      </c>
      <c r="D422" s="37" t="e">
        <f>VLOOKUP(MitarbeitNamen,MitarbeiterDaten,7,0)</f>
        <v>#N/A</v>
      </c>
      <c r="E422" s="37" t="s">
        <v>14</v>
      </c>
      <c r="F422" s="38">
        <v>145</v>
      </c>
      <c r="G422" s="39">
        <v>0.26</v>
      </c>
      <c r="H422" s="40"/>
      <c r="I422" s="40"/>
      <c r="J422" s="40">
        <v>0.6</v>
      </c>
      <c r="K422" s="41">
        <v>4</v>
      </c>
      <c r="L422" s="37" t="s">
        <v>15</v>
      </c>
      <c r="M422" s="42">
        <f t="shared" si="18"/>
        <v>37.700000000000003</v>
      </c>
      <c r="N422" s="42">
        <f t="shared" si="19"/>
        <v>2.262</v>
      </c>
      <c r="O422" s="42">
        <f t="shared" si="20"/>
        <v>10</v>
      </c>
      <c r="P422" s="43" t="str">
        <f>VLOOKUP(J422,Trübheitsgrad!$B$4:$C$8,2)</f>
        <v>D</v>
      </c>
      <c r="Q422" s="37" t="str">
        <f>VLOOKUP(Händler_Namen,HändlerAdressen,4,0)</f>
        <v>Köln</v>
      </c>
    </row>
    <row r="423" spans="1:17" x14ac:dyDescent="0.25">
      <c r="A423" s="37" t="s">
        <v>28</v>
      </c>
      <c r="B423" s="37" t="s">
        <v>0</v>
      </c>
      <c r="C423" s="37" t="s">
        <v>85</v>
      </c>
      <c r="D423" s="37" t="str">
        <f>VLOOKUP(MitarbeitNamen,MitarbeiterDaten,7,0)</f>
        <v>Löw</v>
      </c>
      <c r="E423" s="37" t="s">
        <v>18</v>
      </c>
      <c r="F423" s="38">
        <v>1</v>
      </c>
      <c r="G423" s="39">
        <v>53.28</v>
      </c>
      <c r="H423" s="40" t="s">
        <v>21</v>
      </c>
      <c r="I423" s="40" t="s">
        <v>21</v>
      </c>
      <c r="J423" s="40">
        <v>0</v>
      </c>
      <c r="K423" s="41">
        <v>3</v>
      </c>
      <c r="L423" s="37" t="s">
        <v>19</v>
      </c>
      <c r="M423" s="42">
        <f t="shared" si="18"/>
        <v>53.28</v>
      </c>
      <c r="N423" s="42">
        <f t="shared" si="19"/>
        <v>3.1968000000000001</v>
      </c>
      <c r="O423" s="42">
        <f t="shared" si="20"/>
        <v>25</v>
      </c>
      <c r="P423" s="43" t="str">
        <f>VLOOKUP(J423,Trübheitsgrad!$B$4:$C$8,2)</f>
        <v>A</v>
      </c>
      <c r="Q423" s="37" t="str">
        <f>VLOOKUP(Händler_Namen,HändlerAdressen,4,0)</f>
        <v>Düsseldorf</v>
      </c>
    </row>
    <row r="424" spans="1:17" x14ac:dyDescent="0.25">
      <c r="A424" s="37" t="s">
        <v>28</v>
      </c>
      <c r="B424" s="37" t="s">
        <v>16</v>
      </c>
      <c r="C424" s="37" t="s">
        <v>23</v>
      </c>
      <c r="D424" s="37" t="str">
        <f>VLOOKUP(MitarbeitNamen,MitarbeiterDaten,7,0)</f>
        <v>Müller</v>
      </c>
      <c r="E424" s="37" t="s">
        <v>14</v>
      </c>
      <c r="F424" s="38">
        <v>783</v>
      </c>
      <c r="G424" s="39">
        <v>0.79</v>
      </c>
      <c r="H424" s="40"/>
      <c r="I424" s="40"/>
      <c r="J424" s="40">
        <v>0.63</v>
      </c>
      <c r="K424" s="41">
        <v>1</v>
      </c>
      <c r="L424" s="37" t="s">
        <v>22</v>
      </c>
      <c r="M424" s="42">
        <f t="shared" si="18"/>
        <v>618.57000000000005</v>
      </c>
      <c r="N424" s="42">
        <f t="shared" si="19"/>
        <v>37.114200000000004</v>
      </c>
      <c r="O424" s="42">
        <f t="shared" si="20"/>
        <v>10</v>
      </c>
      <c r="P424" s="43" t="str">
        <f>VLOOKUP(J424,Trübheitsgrad!$B$4:$C$8,2)</f>
        <v>D</v>
      </c>
      <c r="Q424" s="37" t="str">
        <f>VLOOKUP(Händler_Namen,HändlerAdressen,4,0)</f>
        <v>Köln</v>
      </c>
    </row>
    <row r="425" spans="1:17" x14ac:dyDescent="0.25">
      <c r="A425" s="37" t="s">
        <v>28</v>
      </c>
      <c r="B425" s="37" t="s">
        <v>25</v>
      </c>
      <c r="C425" s="37" t="s">
        <v>23</v>
      </c>
      <c r="D425" s="37" t="str">
        <f>VLOOKUP(MitarbeitNamen,MitarbeiterDaten,7,0)</f>
        <v>Müller</v>
      </c>
      <c r="E425" s="37" t="s">
        <v>18</v>
      </c>
      <c r="F425" s="38">
        <v>17</v>
      </c>
      <c r="G425" s="39">
        <v>49.51</v>
      </c>
      <c r="H425" s="40" t="s">
        <v>21</v>
      </c>
      <c r="I425" s="40" t="s">
        <v>21</v>
      </c>
      <c r="J425" s="40">
        <v>0.98</v>
      </c>
      <c r="K425" s="41">
        <v>3</v>
      </c>
      <c r="L425" s="37" t="s">
        <v>15</v>
      </c>
      <c r="M425" s="42">
        <f t="shared" si="18"/>
        <v>841.67</v>
      </c>
      <c r="N425" s="42">
        <f t="shared" si="19"/>
        <v>50.500199999999992</v>
      </c>
      <c r="O425" s="42">
        <f t="shared" si="20"/>
        <v>25</v>
      </c>
      <c r="P425" s="43" t="str">
        <f>VLOOKUP(J425,Trübheitsgrad!$B$4:$C$8,2)</f>
        <v>E</v>
      </c>
      <c r="Q425" s="37" t="str">
        <f>VLOOKUP(Händler_Namen,HändlerAdressen,4,0)</f>
        <v>Köln</v>
      </c>
    </row>
    <row r="426" spans="1:17" x14ac:dyDescent="0.25">
      <c r="A426" s="37" t="s">
        <v>28</v>
      </c>
      <c r="B426" s="37" t="s">
        <v>20</v>
      </c>
      <c r="C426" s="37" t="s">
        <v>13</v>
      </c>
      <c r="D426" s="37" t="str">
        <f>VLOOKUP(MitarbeitNamen,MitarbeiterDaten,7,0)</f>
        <v>Klose</v>
      </c>
      <c r="E426" s="37" t="s">
        <v>14</v>
      </c>
      <c r="F426" s="38">
        <v>555</v>
      </c>
      <c r="G426" s="39">
        <v>0.8</v>
      </c>
      <c r="H426" s="40" t="s">
        <v>21</v>
      </c>
      <c r="I426" s="40"/>
      <c r="J426" s="40">
        <v>0.16</v>
      </c>
      <c r="K426" s="41">
        <v>2</v>
      </c>
      <c r="L426" s="37" t="s">
        <v>24</v>
      </c>
      <c r="M426" s="42">
        <f t="shared" si="18"/>
        <v>444</v>
      </c>
      <c r="N426" s="42">
        <f t="shared" si="19"/>
        <v>26.64</v>
      </c>
      <c r="O426" s="42">
        <f t="shared" si="20"/>
        <v>10</v>
      </c>
      <c r="P426" s="43" t="str">
        <f>VLOOKUP(J426,Trübheitsgrad!$B$4:$C$8,2)</f>
        <v>A</v>
      </c>
      <c r="Q426" s="37" t="str">
        <f>VLOOKUP(Händler_Namen,HändlerAdressen,4,0)</f>
        <v>München</v>
      </c>
    </row>
    <row r="427" spans="1:17" x14ac:dyDescent="0.25">
      <c r="A427" s="37" t="s">
        <v>28</v>
      </c>
      <c r="B427" s="37" t="s">
        <v>0</v>
      </c>
      <c r="C427" s="37" t="s">
        <v>17</v>
      </c>
      <c r="D427" s="37" t="str">
        <f>VLOOKUP(MitarbeitNamen,MitarbeiterDaten,7,0)</f>
        <v>Löw</v>
      </c>
      <c r="E427" s="37" t="s">
        <v>18</v>
      </c>
      <c r="F427" s="38">
        <v>28</v>
      </c>
      <c r="G427" s="39">
        <v>47.04</v>
      </c>
      <c r="H427" s="40" t="s">
        <v>21</v>
      </c>
      <c r="I427" s="40"/>
      <c r="J427" s="40">
        <v>7.0000000000000007E-2</v>
      </c>
      <c r="K427" s="41">
        <v>4</v>
      </c>
      <c r="L427" s="37" t="s">
        <v>24</v>
      </c>
      <c r="M427" s="42">
        <f t="shared" si="18"/>
        <v>1317.12</v>
      </c>
      <c r="N427" s="42">
        <f t="shared" si="19"/>
        <v>118.54079999999999</v>
      </c>
      <c r="O427" s="42">
        <f t="shared" si="20"/>
        <v>10</v>
      </c>
      <c r="P427" s="43" t="str">
        <f>VLOOKUP(J427,Trübheitsgrad!$B$4:$C$8,2)</f>
        <v>A</v>
      </c>
      <c r="Q427" s="37" t="str">
        <f>VLOOKUP(Händler_Namen,HändlerAdressen,4,0)</f>
        <v>München</v>
      </c>
    </row>
    <row r="428" spans="1:17" x14ac:dyDescent="0.25">
      <c r="A428" s="37" t="s">
        <v>28</v>
      </c>
      <c r="B428" s="37" t="s">
        <v>20</v>
      </c>
      <c r="C428" s="37" t="s">
        <v>85</v>
      </c>
      <c r="D428" s="37" t="str">
        <f>VLOOKUP(MitarbeitNamen,MitarbeiterDaten,7,0)</f>
        <v>Löw</v>
      </c>
      <c r="E428" s="37" t="s">
        <v>14</v>
      </c>
      <c r="F428" s="38">
        <v>208</v>
      </c>
      <c r="G428" s="39">
        <v>0.36</v>
      </c>
      <c r="H428" s="40" t="s">
        <v>21</v>
      </c>
      <c r="I428" s="40"/>
      <c r="J428" s="40">
        <v>0.44</v>
      </c>
      <c r="K428" s="41">
        <v>2</v>
      </c>
      <c r="L428" s="37" t="s">
        <v>22</v>
      </c>
      <c r="M428" s="42">
        <f t="shared" si="18"/>
        <v>74.88</v>
      </c>
      <c r="N428" s="42">
        <f t="shared" si="19"/>
        <v>4.4927999999999999</v>
      </c>
      <c r="O428" s="42">
        <f t="shared" si="20"/>
        <v>10</v>
      </c>
      <c r="P428" s="43" t="str">
        <f>VLOOKUP(J428,Trübheitsgrad!$B$4:$C$8,2)</f>
        <v>B</v>
      </c>
      <c r="Q428" s="37" t="str">
        <f>VLOOKUP(Händler_Namen,HändlerAdressen,4,0)</f>
        <v>Köln</v>
      </c>
    </row>
    <row r="429" spans="1:17" x14ac:dyDescent="0.25">
      <c r="A429" s="37" t="s">
        <v>28</v>
      </c>
      <c r="B429" s="37" t="s">
        <v>20</v>
      </c>
      <c r="C429" s="37" t="s">
        <v>29</v>
      </c>
      <c r="D429" s="37" t="str">
        <f>VLOOKUP(MitarbeitNamen,MitarbeiterDaten,7,0)</f>
        <v>Müller</v>
      </c>
      <c r="E429" s="37" t="s">
        <v>18</v>
      </c>
      <c r="F429" s="38">
        <v>29</v>
      </c>
      <c r="G429" s="39">
        <v>48.44</v>
      </c>
      <c r="H429" s="40" t="s">
        <v>21</v>
      </c>
      <c r="I429" s="40" t="s">
        <v>21</v>
      </c>
      <c r="J429" s="40">
        <v>0.73</v>
      </c>
      <c r="K429" s="41">
        <v>1</v>
      </c>
      <c r="L429" s="37" t="s">
        <v>15</v>
      </c>
      <c r="M429" s="42">
        <f t="shared" si="18"/>
        <v>1404.76</v>
      </c>
      <c r="N429" s="42">
        <f t="shared" si="19"/>
        <v>126.4284</v>
      </c>
      <c r="O429" s="42">
        <f t="shared" si="20"/>
        <v>25</v>
      </c>
      <c r="P429" s="43" t="str">
        <f>VLOOKUP(J429,Trübheitsgrad!$B$4:$C$8,2)</f>
        <v>D</v>
      </c>
      <c r="Q429" s="37" t="str">
        <f>VLOOKUP(Händler_Namen,HändlerAdressen,4,0)</f>
        <v>Köln</v>
      </c>
    </row>
    <row r="430" spans="1:17" x14ac:dyDescent="0.25">
      <c r="A430" s="37" t="s">
        <v>28</v>
      </c>
      <c r="B430" s="37" t="s">
        <v>25</v>
      </c>
      <c r="C430" s="37" t="s">
        <v>26</v>
      </c>
      <c r="D430" s="37" t="e">
        <f>VLOOKUP(MitarbeitNamen,MitarbeiterDaten,7,0)</f>
        <v>#N/A</v>
      </c>
      <c r="E430" s="37" t="s">
        <v>14</v>
      </c>
      <c r="F430" s="38">
        <v>528</v>
      </c>
      <c r="G430" s="39">
        <v>0.43</v>
      </c>
      <c r="H430" s="40" t="s">
        <v>21</v>
      </c>
      <c r="I430" s="40"/>
      <c r="J430" s="40">
        <v>0.57999999999999996</v>
      </c>
      <c r="K430" s="41">
        <v>4</v>
      </c>
      <c r="L430" s="37" t="s">
        <v>15</v>
      </c>
      <c r="M430" s="42">
        <f t="shared" si="18"/>
        <v>227.04</v>
      </c>
      <c r="N430" s="42">
        <f t="shared" si="19"/>
        <v>13.622399999999999</v>
      </c>
      <c r="O430" s="42">
        <f t="shared" si="20"/>
        <v>10</v>
      </c>
      <c r="P430" s="43" t="str">
        <f>VLOOKUP(J430,Trübheitsgrad!$B$4:$C$8,2)</f>
        <v>D</v>
      </c>
      <c r="Q430" s="37" t="str">
        <f>VLOOKUP(Händler_Namen,HändlerAdressen,4,0)</f>
        <v>Köln</v>
      </c>
    </row>
    <row r="431" spans="1:17" x14ac:dyDescent="0.25">
      <c r="A431" s="37" t="s">
        <v>28</v>
      </c>
      <c r="B431" s="37" t="s">
        <v>16</v>
      </c>
      <c r="C431" s="37" t="s">
        <v>85</v>
      </c>
      <c r="D431" s="37" t="str">
        <f>VLOOKUP(MitarbeitNamen,MitarbeiterDaten,7,0)</f>
        <v>Löw</v>
      </c>
      <c r="E431" s="37" t="s">
        <v>18</v>
      </c>
      <c r="F431" s="38">
        <v>29</v>
      </c>
      <c r="G431" s="39">
        <v>45.5</v>
      </c>
      <c r="H431" s="40" t="s">
        <v>21</v>
      </c>
      <c r="I431" s="40"/>
      <c r="J431" s="40">
        <v>0.11</v>
      </c>
      <c r="K431" s="41">
        <v>5</v>
      </c>
      <c r="L431" s="37" t="s">
        <v>19</v>
      </c>
      <c r="M431" s="42">
        <f t="shared" si="18"/>
        <v>1319.5</v>
      </c>
      <c r="N431" s="42">
        <f t="shared" si="19"/>
        <v>118.755</v>
      </c>
      <c r="O431" s="42">
        <f t="shared" si="20"/>
        <v>10</v>
      </c>
      <c r="P431" s="43" t="str">
        <f>VLOOKUP(J431,Trübheitsgrad!$B$4:$C$8,2)</f>
        <v>A</v>
      </c>
      <c r="Q431" s="37" t="str">
        <f>VLOOKUP(Händler_Namen,HändlerAdressen,4,0)</f>
        <v>Düsseldorf</v>
      </c>
    </row>
    <row r="432" spans="1:17" x14ac:dyDescent="0.25">
      <c r="A432" s="37" t="s">
        <v>28</v>
      </c>
      <c r="B432" s="37" t="s">
        <v>20</v>
      </c>
      <c r="C432" s="37" t="s">
        <v>29</v>
      </c>
      <c r="D432" s="37" t="str">
        <f>VLOOKUP(MitarbeitNamen,MitarbeiterDaten,7,0)</f>
        <v>Müller</v>
      </c>
      <c r="E432" s="37" t="s">
        <v>14</v>
      </c>
      <c r="F432" s="38">
        <v>548</v>
      </c>
      <c r="G432" s="39">
        <v>0.21</v>
      </c>
      <c r="H432" s="40"/>
      <c r="I432" s="40"/>
      <c r="J432" s="40">
        <v>0.68</v>
      </c>
      <c r="K432" s="41">
        <v>4</v>
      </c>
      <c r="L432" s="37" t="s">
        <v>19</v>
      </c>
      <c r="M432" s="42">
        <f t="shared" si="18"/>
        <v>115.08</v>
      </c>
      <c r="N432" s="42">
        <f t="shared" si="19"/>
        <v>6.9047999999999998</v>
      </c>
      <c r="O432" s="42">
        <f t="shared" si="20"/>
        <v>10</v>
      </c>
      <c r="P432" s="43" t="str">
        <f>VLOOKUP(J432,Trübheitsgrad!$B$4:$C$8,2)</f>
        <v>D</v>
      </c>
      <c r="Q432" s="37" t="str">
        <f>VLOOKUP(Händler_Namen,HändlerAdressen,4,0)</f>
        <v>Düsseldorf</v>
      </c>
    </row>
    <row r="433" spans="1:17" x14ac:dyDescent="0.25">
      <c r="A433" s="37" t="s">
        <v>28</v>
      </c>
      <c r="B433" s="37" t="s">
        <v>20</v>
      </c>
      <c r="C433" s="37" t="s">
        <v>26</v>
      </c>
      <c r="D433" s="37" t="e">
        <f>VLOOKUP(MitarbeitNamen,MitarbeiterDaten,7,0)</f>
        <v>#N/A</v>
      </c>
      <c r="E433" s="37" t="s">
        <v>18</v>
      </c>
      <c r="F433" s="38">
        <v>48</v>
      </c>
      <c r="G433" s="39">
        <v>54.33</v>
      </c>
      <c r="H433" s="40" t="s">
        <v>21</v>
      </c>
      <c r="I433" s="40"/>
      <c r="J433" s="40">
        <v>0.18</v>
      </c>
      <c r="K433" s="41">
        <v>3</v>
      </c>
      <c r="L433" s="37" t="s">
        <v>24</v>
      </c>
      <c r="M433" s="42">
        <f t="shared" si="18"/>
        <v>2607.84</v>
      </c>
      <c r="N433" s="42">
        <f t="shared" si="19"/>
        <v>234.7056</v>
      </c>
      <c r="O433" s="42">
        <f t="shared" si="20"/>
        <v>10</v>
      </c>
      <c r="P433" s="43" t="str">
        <f>VLOOKUP(J433,Trübheitsgrad!$B$4:$C$8,2)</f>
        <v>A</v>
      </c>
      <c r="Q433" s="37" t="str">
        <f>VLOOKUP(Händler_Namen,HändlerAdressen,4,0)</f>
        <v>München</v>
      </c>
    </row>
    <row r="434" spans="1:17" x14ac:dyDescent="0.25">
      <c r="A434" s="37" t="s">
        <v>28</v>
      </c>
      <c r="B434" s="37" t="s">
        <v>25</v>
      </c>
      <c r="C434" s="37" t="s">
        <v>85</v>
      </c>
      <c r="D434" s="37" t="str">
        <f>VLOOKUP(MitarbeitNamen,MitarbeiterDaten,7,0)</f>
        <v>Löw</v>
      </c>
      <c r="E434" s="37" t="s">
        <v>14</v>
      </c>
      <c r="F434" s="38">
        <v>993</v>
      </c>
      <c r="G434" s="39">
        <v>0.84</v>
      </c>
      <c r="H434" s="40" t="s">
        <v>21</v>
      </c>
      <c r="I434" s="40"/>
      <c r="J434" s="40">
        <v>0</v>
      </c>
      <c r="K434" s="41">
        <v>2</v>
      </c>
      <c r="L434" s="37" t="s">
        <v>22</v>
      </c>
      <c r="M434" s="42">
        <f t="shared" si="18"/>
        <v>834.12</v>
      </c>
      <c r="N434" s="42">
        <f t="shared" si="19"/>
        <v>50.047199999999997</v>
      </c>
      <c r="O434" s="42">
        <f t="shared" si="20"/>
        <v>10</v>
      </c>
      <c r="P434" s="43" t="str">
        <f>VLOOKUP(J434,Trübheitsgrad!$B$4:$C$8,2)</f>
        <v>A</v>
      </c>
      <c r="Q434" s="37" t="str">
        <f>VLOOKUP(Händler_Namen,HändlerAdressen,4,0)</f>
        <v>Köln</v>
      </c>
    </row>
    <row r="435" spans="1:17" x14ac:dyDescent="0.25">
      <c r="A435" s="37" t="s">
        <v>28</v>
      </c>
      <c r="B435" s="37" t="s">
        <v>16</v>
      </c>
      <c r="C435" s="37" t="s">
        <v>23</v>
      </c>
      <c r="D435" s="37" t="str">
        <f>VLOOKUP(MitarbeitNamen,MitarbeiterDaten,7,0)</f>
        <v>Müller</v>
      </c>
      <c r="E435" s="37" t="s">
        <v>18</v>
      </c>
      <c r="F435" s="38">
        <v>20</v>
      </c>
      <c r="G435" s="39">
        <v>53.05</v>
      </c>
      <c r="H435" s="40" t="s">
        <v>21</v>
      </c>
      <c r="I435" s="40" t="s">
        <v>21</v>
      </c>
      <c r="J435" s="40">
        <v>0.75</v>
      </c>
      <c r="K435" s="41">
        <v>4</v>
      </c>
      <c r="L435" s="37" t="s">
        <v>22</v>
      </c>
      <c r="M435" s="42">
        <f t="shared" si="18"/>
        <v>1061</v>
      </c>
      <c r="N435" s="42">
        <f t="shared" si="19"/>
        <v>95.49</v>
      </c>
      <c r="O435" s="42">
        <f t="shared" si="20"/>
        <v>25</v>
      </c>
      <c r="P435" s="43" t="str">
        <f>VLOOKUP(J435,Trübheitsgrad!$B$4:$C$8,2)</f>
        <v>D</v>
      </c>
      <c r="Q435" s="37" t="str">
        <f>VLOOKUP(Händler_Namen,HändlerAdressen,4,0)</f>
        <v>Köln</v>
      </c>
    </row>
    <row r="436" spans="1:17" x14ac:dyDescent="0.25">
      <c r="A436" s="37" t="s">
        <v>28</v>
      </c>
      <c r="B436" s="37" t="s">
        <v>25</v>
      </c>
      <c r="C436" s="37" t="s">
        <v>23</v>
      </c>
      <c r="D436" s="37" t="str">
        <f>VLOOKUP(MitarbeitNamen,MitarbeiterDaten,7,0)</f>
        <v>Müller</v>
      </c>
      <c r="E436" s="37" t="s">
        <v>14</v>
      </c>
      <c r="F436" s="38">
        <v>989</v>
      </c>
      <c r="G436" s="39">
        <v>0.26</v>
      </c>
      <c r="H436" s="40" t="s">
        <v>21</v>
      </c>
      <c r="I436" s="40"/>
      <c r="J436" s="40">
        <v>0.28000000000000003</v>
      </c>
      <c r="K436" s="41">
        <v>3</v>
      </c>
      <c r="L436" s="37" t="s">
        <v>19</v>
      </c>
      <c r="M436" s="42">
        <f t="shared" si="18"/>
        <v>257.14</v>
      </c>
      <c r="N436" s="42">
        <f t="shared" si="19"/>
        <v>15.428399999999998</v>
      </c>
      <c r="O436" s="42">
        <f t="shared" si="20"/>
        <v>10</v>
      </c>
      <c r="P436" s="43" t="str">
        <f>VLOOKUP(J436,Trübheitsgrad!$B$4:$C$8,2)</f>
        <v>A</v>
      </c>
      <c r="Q436" s="37" t="str">
        <f>VLOOKUP(Händler_Namen,HändlerAdressen,4,0)</f>
        <v>Düsseldorf</v>
      </c>
    </row>
    <row r="437" spans="1:17" x14ac:dyDescent="0.25">
      <c r="A437" s="37" t="s">
        <v>28</v>
      </c>
      <c r="B437" s="37" t="s">
        <v>20</v>
      </c>
      <c r="C437" s="37" t="s">
        <v>13</v>
      </c>
      <c r="D437" s="37" t="str">
        <f>VLOOKUP(MitarbeitNamen,MitarbeiterDaten,7,0)</f>
        <v>Klose</v>
      </c>
      <c r="E437" s="37" t="s">
        <v>18</v>
      </c>
      <c r="F437" s="38">
        <v>9</v>
      </c>
      <c r="G437" s="39">
        <v>51.95</v>
      </c>
      <c r="H437" s="40" t="s">
        <v>21</v>
      </c>
      <c r="I437" s="40"/>
      <c r="J437" s="40">
        <v>0.04</v>
      </c>
      <c r="K437" s="41">
        <v>1</v>
      </c>
      <c r="L437" s="37" t="s">
        <v>22</v>
      </c>
      <c r="M437" s="42">
        <f t="shared" si="18"/>
        <v>467.55</v>
      </c>
      <c r="N437" s="42">
        <f t="shared" si="19"/>
        <v>28.053000000000001</v>
      </c>
      <c r="O437" s="42">
        <f t="shared" si="20"/>
        <v>10</v>
      </c>
      <c r="P437" s="43" t="str">
        <f>VLOOKUP(J437,Trübheitsgrad!$B$4:$C$8,2)</f>
        <v>A</v>
      </c>
      <c r="Q437" s="37" t="str">
        <f>VLOOKUP(Händler_Namen,HändlerAdressen,4,0)</f>
        <v>Köln</v>
      </c>
    </row>
    <row r="438" spans="1:17" x14ac:dyDescent="0.25">
      <c r="A438" s="37" t="s">
        <v>28</v>
      </c>
      <c r="B438" s="37" t="s">
        <v>0</v>
      </c>
      <c r="C438" s="37" t="s">
        <v>17</v>
      </c>
      <c r="D438" s="37" t="str">
        <f>VLOOKUP(MitarbeitNamen,MitarbeiterDaten,7,0)</f>
        <v>Löw</v>
      </c>
      <c r="E438" s="37" t="s">
        <v>14</v>
      </c>
      <c r="F438" s="38">
        <v>17</v>
      </c>
      <c r="G438" s="39">
        <v>0.34</v>
      </c>
      <c r="H438" s="40" t="s">
        <v>21</v>
      </c>
      <c r="I438" s="40"/>
      <c r="J438" s="40">
        <v>0.63</v>
      </c>
      <c r="K438" s="41">
        <v>3</v>
      </c>
      <c r="L438" s="37" t="s">
        <v>15</v>
      </c>
      <c r="M438" s="42">
        <f t="shared" si="18"/>
        <v>5.78</v>
      </c>
      <c r="N438" s="42">
        <f t="shared" si="19"/>
        <v>0.3468</v>
      </c>
      <c r="O438" s="42">
        <f t="shared" si="20"/>
        <v>10</v>
      </c>
      <c r="P438" s="43" t="str">
        <f>VLOOKUP(J438,Trübheitsgrad!$B$4:$C$8,2)</f>
        <v>D</v>
      </c>
      <c r="Q438" s="37" t="str">
        <f>VLOOKUP(Händler_Namen,HändlerAdressen,4,0)</f>
        <v>Köln</v>
      </c>
    </row>
    <row r="439" spans="1:17" x14ac:dyDescent="0.25">
      <c r="A439" s="37" t="s">
        <v>28</v>
      </c>
      <c r="B439" s="37" t="s">
        <v>16</v>
      </c>
      <c r="C439" s="37" t="s">
        <v>85</v>
      </c>
      <c r="D439" s="37" t="str">
        <f>VLOOKUP(MitarbeitNamen,MitarbeiterDaten,7,0)</f>
        <v>Löw</v>
      </c>
      <c r="E439" s="37" t="s">
        <v>18</v>
      </c>
      <c r="F439" s="38">
        <v>35</v>
      </c>
      <c r="G439" s="39">
        <v>46.1</v>
      </c>
      <c r="H439" s="40" t="s">
        <v>21</v>
      </c>
      <c r="I439" s="40" t="s">
        <v>21</v>
      </c>
      <c r="J439" s="40">
        <v>0.45</v>
      </c>
      <c r="K439" s="41">
        <v>2</v>
      </c>
      <c r="L439" s="37" t="s">
        <v>19</v>
      </c>
      <c r="M439" s="42">
        <f t="shared" si="18"/>
        <v>1613.5</v>
      </c>
      <c r="N439" s="42">
        <f t="shared" si="19"/>
        <v>145.215</v>
      </c>
      <c r="O439" s="42">
        <f t="shared" si="20"/>
        <v>25</v>
      </c>
      <c r="P439" s="43" t="str">
        <f>VLOOKUP(J439,Trübheitsgrad!$B$4:$C$8,2)</f>
        <v>B</v>
      </c>
      <c r="Q439" s="37" t="str">
        <f>VLOOKUP(Händler_Namen,HändlerAdressen,4,0)</f>
        <v>Düsseldorf</v>
      </c>
    </row>
    <row r="440" spans="1:17" x14ac:dyDescent="0.25">
      <c r="A440" s="37" t="s">
        <v>28</v>
      </c>
      <c r="B440" s="37" t="s">
        <v>25</v>
      </c>
      <c r="C440" s="37" t="s">
        <v>29</v>
      </c>
      <c r="D440" s="37" t="str">
        <f>VLOOKUP(MitarbeitNamen,MitarbeiterDaten,7,0)</f>
        <v>Müller</v>
      </c>
      <c r="E440" s="37" t="s">
        <v>14</v>
      </c>
      <c r="F440" s="38">
        <v>110</v>
      </c>
      <c r="G440" s="39">
        <v>0.28999999999999998</v>
      </c>
      <c r="H440" s="40"/>
      <c r="I440" s="40"/>
      <c r="J440" s="40">
        <v>0.67</v>
      </c>
      <c r="K440" s="41">
        <v>4</v>
      </c>
      <c r="L440" s="37" t="s">
        <v>19</v>
      </c>
      <c r="M440" s="42">
        <f t="shared" si="18"/>
        <v>31.9</v>
      </c>
      <c r="N440" s="42">
        <f t="shared" si="19"/>
        <v>1.9139999999999999</v>
      </c>
      <c r="O440" s="42">
        <f t="shared" si="20"/>
        <v>10</v>
      </c>
      <c r="P440" s="43" t="str">
        <f>VLOOKUP(J440,Trübheitsgrad!$B$4:$C$8,2)</f>
        <v>D</v>
      </c>
      <c r="Q440" s="37" t="str">
        <f>VLOOKUP(Händler_Namen,HändlerAdressen,4,0)</f>
        <v>Düsseldorf</v>
      </c>
    </row>
    <row r="441" spans="1:17" x14ac:dyDescent="0.25">
      <c r="A441" s="37" t="s">
        <v>28</v>
      </c>
      <c r="B441" s="37" t="s">
        <v>20</v>
      </c>
      <c r="C441" s="37" t="s">
        <v>26</v>
      </c>
      <c r="D441" s="37" t="e">
        <f>VLOOKUP(MitarbeitNamen,MitarbeiterDaten,7,0)</f>
        <v>#N/A</v>
      </c>
      <c r="E441" s="37" t="s">
        <v>18</v>
      </c>
      <c r="F441" s="38">
        <v>20</v>
      </c>
      <c r="G441" s="39">
        <v>50.59</v>
      </c>
      <c r="H441" s="40" t="s">
        <v>21</v>
      </c>
      <c r="I441" s="40"/>
      <c r="J441" s="40">
        <v>0.63</v>
      </c>
      <c r="K441" s="41">
        <v>2</v>
      </c>
      <c r="L441" s="37" t="s">
        <v>15</v>
      </c>
      <c r="M441" s="42">
        <f t="shared" si="18"/>
        <v>1011.8000000000001</v>
      </c>
      <c r="N441" s="42">
        <f t="shared" si="19"/>
        <v>91.061999999999998</v>
      </c>
      <c r="O441" s="42">
        <f t="shared" si="20"/>
        <v>10</v>
      </c>
      <c r="P441" s="43" t="str">
        <f>VLOOKUP(J441,Trübheitsgrad!$B$4:$C$8,2)</f>
        <v>D</v>
      </c>
      <c r="Q441" s="37" t="str">
        <f>VLOOKUP(Händler_Namen,HändlerAdressen,4,0)</f>
        <v>Köln</v>
      </c>
    </row>
    <row r="442" spans="1:17" x14ac:dyDescent="0.25">
      <c r="A442" s="37" t="s">
        <v>28</v>
      </c>
      <c r="B442" s="37" t="s">
        <v>0</v>
      </c>
      <c r="C442" s="37" t="s">
        <v>17</v>
      </c>
      <c r="D442" s="37" t="str">
        <f>VLOOKUP(MitarbeitNamen,MitarbeiterDaten,7,0)</f>
        <v>Löw</v>
      </c>
      <c r="E442" s="37" t="s">
        <v>14</v>
      </c>
      <c r="F442" s="38">
        <v>311</v>
      </c>
      <c r="G442" s="39">
        <v>0.3</v>
      </c>
      <c r="H442" s="40" t="s">
        <v>21</v>
      </c>
      <c r="I442" s="40"/>
      <c r="J442" s="40">
        <v>0.85</v>
      </c>
      <c r="K442" s="41">
        <v>1</v>
      </c>
      <c r="L442" s="37" t="s">
        <v>22</v>
      </c>
      <c r="M442" s="42">
        <f t="shared" si="18"/>
        <v>93.3</v>
      </c>
      <c r="N442" s="42">
        <f t="shared" si="19"/>
        <v>5.5979999999999999</v>
      </c>
      <c r="O442" s="42">
        <f t="shared" si="20"/>
        <v>10</v>
      </c>
      <c r="P442" s="43" t="str">
        <f>VLOOKUP(J442,Trübheitsgrad!$B$4:$C$8,2)</f>
        <v>D</v>
      </c>
      <c r="Q442" s="37" t="str">
        <f>VLOOKUP(Händler_Namen,HändlerAdressen,4,0)</f>
        <v>Köln</v>
      </c>
    </row>
    <row r="443" spans="1:17" x14ac:dyDescent="0.25">
      <c r="A443" s="37" t="s">
        <v>28</v>
      </c>
      <c r="B443" s="37" t="s">
        <v>20</v>
      </c>
      <c r="C443" s="37" t="s">
        <v>85</v>
      </c>
      <c r="D443" s="37" t="str">
        <f>VLOOKUP(MitarbeitNamen,MitarbeiterDaten,7,0)</f>
        <v>Löw</v>
      </c>
      <c r="E443" s="37" t="s">
        <v>18</v>
      </c>
      <c r="F443" s="38">
        <v>40</v>
      </c>
      <c r="G443" s="39">
        <v>48.1</v>
      </c>
      <c r="H443" s="40" t="s">
        <v>21</v>
      </c>
      <c r="I443" s="40" t="s">
        <v>21</v>
      </c>
      <c r="J443" s="40">
        <v>0.1</v>
      </c>
      <c r="K443" s="41">
        <v>4</v>
      </c>
      <c r="L443" s="37" t="s">
        <v>24</v>
      </c>
      <c r="M443" s="42">
        <f t="shared" si="18"/>
        <v>1924</v>
      </c>
      <c r="N443" s="42">
        <f t="shared" si="19"/>
        <v>173.16</v>
      </c>
      <c r="O443" s="42">
        <f t="shared" si="20"/>
        <v>25</v>
      </c>
      <c r="P443" s="43" t="str">
        <f>VLOOKUP(J443,Trübheitsgrad!$B$4:$C$8,2)</f>
        <v>A</v>
      </c>
      <c r="Q443" s="37" t="str">
        <f>VLOOKUP(Händler_Namen,HändlerAdressen,4,0)</f>
        <v>München</v>
      </c>
    </row>
    <row r="444" spans="1:17" x14ac:dyDescent="0.25">
      <c r="A444" s="37" t="s">
        <v>28</v>
      </c>
      <c r="B444" s="37" t="s">
        <v>25</v>
      </c>
      <c r="C444" s="37" t="s">
        <v>29</v>
      </c>
      <c r="D444" s="37" t="str">
        <f>VLOOKUP(MitarbeitNamen,MitarbeiterDaten,7,0)</f>
        <v>Müller</v>
      </c>
      <c r="E444" s="37" t="s">
        <v>14</v>
      </c>
      <c r="F444" s="38">
        <v>376</v>
      </c>
      <c r="G444" s="39">
        <v>0.4</v>
      </c>
      <c r="H444" s="40" t="s">
        <v>21</v>
      </c>
      <c r="I444" s="40"/>
      <c r="J444" s="40">
        <v>0</v>
      </c>
      <c r="K444" s="41">
        <v>5</v>
      </c>
      <c r="L444" s="37" t="s">
        <v>24</v>
      </c>
      <c r="M444" s="42">
        <f t="shared" si="18"/>
        <v>150.4</v>
      </c>
      <c r="N444" s="42">
        <f t="shared" si="19"/>
        <v>9.0239999999999991</v>
      </c>
      <c r="O444" s="42">
        <f t="shared" si="20"/>
        <v>10</v>
      </c>
      <c r="P444" s="43" t="str">
        <f>VLOOKUP(J444,Trübheitsgrad!$B$4:$C$8,2)</f>
        <v>A</v>
      </c>
      <c r="Q444" s="37" t="str">
        <f>VLOOKUP(Händler_Namen,HändlerAdressen,4,0)</f>
        <v>München</v>
      </c>
    </row>
    <row r="445" spans="1:17" x14ac:dyDescent="0.25">
      <c r="A445" s="37" t="s">
        <v>28</v>
      </c>
      <c r="B445" s="37" t="s">
        <v>16</v>
      </c>
      <c r="C445" s="37" t="s">
        <v>26</v>
      </c>
      <c r="D445" s="37" t="e">
        <f>VLOOKUP(MitarbeitNamen,MitarbeiterDaten,7,0)</f>
        <v>#N/A</v>
      </c>
      <c r="E445" s="37" t="s">
        <v>18</v>
      </c>
      <c r="F445" s="38">
        <v>42</v>
      </c>
      <c r="G445" s="39">
        <v>49.1</v>
      </c>
      <c r="H445" s="40" t="s">
        <v>21</v>
      </c>
      <c r="I445" s="40"/>
      <c r="J445" s="40">
        <v>0.04</v>
      </c>
      <c r="K445" s="41">
        <v>4</v>
      </c>
      <c r="L445" s="37" t="s">
        <v>15</v>
      </c>
      <c r="M445" s="42">
        <f t="shared" si="18"/>
        <v>2062.2000000000003</v>
      </c>
      <c r="N445" s="42">
        <f t="shared" si="19"/>
        <v>185.59800000000001</v>
      </c>
      <c r="O445" s="42">
        <f t="shared" si="20"/>
        <v>10</v>
      </c>
      <c r="P445" s="43" t="str">
        <f>VLOOKUP(J445,Trübheitsgrad!$B$4:$C$8,2)</f>
        <v>A</v>
      </c>
      <c r="Q445" s="37" t="str">
        <f>VLOOKUP(Händler_Namen,HändlerAdressen,4,0)</f>
        <v>Köln</v>
      </c>
    </row>
    <row r="446" spans="1:17" x14ac:dyDescent="0.25">
      <c r="A446" s="37" t="s">
        <v>28</v>
      </c>
      <c r="B446" s="37" t="s">
        <v>20</v>
      </c>
      <c r="C446" s="37" t="s">
        <v>26</v>
      </c>
      <c r="D446" s="37" t="e">
        <f>VLOOKUP(MitarbeitNamen,MitarbeiterDaten,7,0)</f>
        <v>#N/A</v>
      </c>
      <c r="E446" s="37" t="s">
        <v>14</v>
      </c>
      <c r="F446" s="38">
        <v>725</v>
      </c>
      <c r="G446" s="39">
        <v>0.66</v>
      </c>
      <c r="H446" s="40" t="s">
        <v>21</v>
      </c>
      <c r="I446" s="40"/>
      <c r="J446" s="40">
        <v>0.65</v>
      </c>
      <c r="K446" s="41">
        <v>3</v>
      </c>
      <c r="L446" s="37" t="s">
        <v>19</v>
      </c>
      <c r="M446" s="42">
        <f t="shared" si="18"/>
        <v>478.5</v>
      </c>
      <c r="N446" s="42">
        <f t="shared" si="19"/>
        <v>28.709999999999997</v>
      </c>
      <c r="O446" s="42">
        <f t="shared" si="20"/>
        <v>10</v>
      </c>
      <c r="P446" s="43" t="str">
        <f>VLOOKUP(J446,Trübheitsgrad!$B$4:$C$8,2)</f>
        <v>D</v>
      </c>
      <c r="Q446" s="37" t="str">
        <f>VLOOKUP(Händler_Namen,HändlerAdressen,4,0)</f>
        <v>Düsseldorf</v>
      </c>
    </row>
    <row r="447" spans="1:17" x14ac:dyDescent="0.25">
      <c r="A447" s="37" t="s">
        <v>28</v>
      </c>
      <c r="B447" s="37" t="s">
        <v>0</v>
      </c>
      <c r="C447" s="37" t="s">
        <v>85</v>
      </c>
      <c r="D447" s="37" t="str">
        <f>VLOOKUP(MitarbeitNamen,MitarbeiterDaten,7,0)</f>
        <v>Löw</v>
      </c>
      <c r="E447" s="37" t="s">
        <v>18</v>
      </c>
      <c r="F447" s="38">
        <v>20</v>
      </c>
      <c r="G447" s="39">
        <v>54.5</v>
      </c>
      <c r="H447" s="40" t="s">
        <v>21</v>
      </c>
      <c r="I447" s="40" t="s">
        <v>21</v>
      </c>
      <c r="J447" s="40">
        <v>0.84</v>
      </c>
      <c r="K447" s="41">
        <v>2</v>
      </c>
      <c r="L447" s="37" t="s">
        <v>22</v>
      </c>
      <c r="M447" s="42">
        <f t="shared" si="18"/>
        <v>1090</v>
      </c>
      <c r="N447" s="42">
        <f t="shared" si="19"/>
        <v>98.1</v>
      </c>
      <c r="O447" s="42">
        <f t="shared" si="20"/>
        <v>25</v>
      </c>
      <c r="P447" s="43" t="str">
        <f>VLOOKUP(J447,Trübheitsgrad!$B$4:$C$8,2)</f>
        <v>D</v>
      </c>
      <c r="Q447" s="37" t="str">
        <f>VLOOKUP(Händler_Namen,HändlerAdressen,4,0)</f>
        <v>Köln</v>
      </c>
    </row>
    <row r="448" spans="1:17" x14ac:dyDescent="0.25">
      <c r="A448" s="37" t="s">
        <v>28</v>
      </c>
      <c r="B448" s="37" t="s">
        <v>25</v>
      </c>
      <c r="C448" s="37" t="s">
        <v>23</v>
      </c>
      <c r="D448" s="37" t="str">
        <f>VLOOKUP(MitarbeitNamen,MitarbeiterDaten,7,0)</f>
        <v>Müller</v>
      </c>
      <c r="E448" s="37" t="s">
        <v>14</v>
      </c>
      <c r="F448" s="38">
        <v>646</v>
      </c>
      <c r="G448" s="39">
        <v>0.52</v>
      </c>
      <c r="H448" s="40" t="s">
        <v>21</v>
      </c>
      <c r="I448" s="40"/>
      <c r="J448" s="40">
        <v>0.67</v>
      </c>
      <c r="K448" s="41">
        <v>4</v>
      </c>
      <c r="L448" s="37" t="s">
        <v>24</v>
      </c>
      <c r="M448" s="42">
        <f t="shared" si="18"/>
        <v>335.92</v>
      </c>
      <c r="N448" s="42">
        <f t="shared" si="19"/>
        <v>20.155200000000001</v>
      </c>
      <c r="O448" s="42">
        <f t="shared" si="20"/>
        <v>10</v>
      </c>
      <c r="P448" s="43" t="str">
        <f>VLOOKUP(J448,Trübheitsgrad!$B$4:$C$8,2)</f>
        <v>D</v>
      </c>
      <c r="Q448" s="37" t="str">
        <f>VLOOKUP(Händler_Namen,HändlerAdressen,4,0)</f>
        <v>München</v>
      </c>
    </row>
    <row r="449" spans="1:17" x14ac:dyDescent="0.25">
      <c r="A449" s="37" t="s">
        <v>28</v>
      </c>
      <c r="B449" s="37" t="s">
        <v>0</v>
      </c>
      <c r="C449" s="37" t="s">
        <v>23</v>
      </c>
      <c r="D449" s="37" t="str">
        <f>VLOOKUP(MitarbeitNamen,MitarbeiterDaten,7,0)</f>
        <v>Müller</v>
      </c>
      <c r="E449" s="37" t="s">
        <v>18</v>
      </c>
      <c r="F449" s="38">
        <v>11</v>
      </c>
      <c r="G449" s="39">
        <v>50.83</v>
      </c>
      <c r="H449" s="40" t="s">
        <v>21</v>
      </c>
      <c r="I449" s="40"/>
      <c r="J449" s="40">
        <v>0.66</v>
      </c>
      <c r="K449" s="41">
        <v>3</v>
      </c>
      <c r="L449" s="37" t="s">
        <v>15</v>
      </c>
      <c r="M449" s="42">
        <f t="shared" si="18"/>
        <v>559.13</v>
      </c>
      <c r="N449" s="42">
        <f t="shared" si="19"/>
        <v>33.547799999999995</v>
      </c>
      <c r="O449" s="42">
        <f t="shared" si="20"/>
        <v>10</v>
      </c>
      <c r="P449" s="43" t="str">
        <f>VLOOKUP(J449,Trübheitsgrad!$B$4:$C$8,2)</f>
        <v>D</v>
      </c>
      <c r="Q449" s="37" t="str">
        <f>VLOOKUP(Händler_Namen,HändlerAdressen,4,0)</f>
        <v>Köln</v>
      </c>
    </row>
    <row r="450" spans="1:17" x14ac:dyDescent="0.25">
      <c r="A450" s="37" t="s">
        <v>28</v>
      </c>
      <c r="B450" s="37" t="s">
        <v>20</v>
      </c>
      <c r="C450" s="37" t="s">
        <v>13</v>
      </c>
      <c r="D450" s="37" t="str">
        <f>VLOOKUP(MitarbeitNamen,MitarbeiterDaten,7,0)</f>
        <v>Klose</v>
      </c>
      <c r="E450" s="37" t="s">
        <v>14</v>
      </c>
      <c r="F450" s="38">
        <v>749</v>
      </c>
      <c r="G450" s="39">
        <v>0.46</v>
      </c>
      <c r="H450" s="40" t="s">
        <v>21</v>
      </c>
      <c r="I450" s="40"/>
      <c r="J450" s="40">
        <v>0.21</v>
      </c>
      <c r="K450" s="41">
        <v>1</v>
      </c>
      <c r="L450" s="37" t="s">
        <v>15</v>
      </c>
      <c r="M450" s="42">
        <f t="shared" si="18"/>
        <v>344.54</v>
      </c>
      <c r="N450" s="42">
        <f t="shared" si="19"/>
        <v>20.6724</v>
      </c>
      <c r="O450" s="42">
        <f t="shared" si="20"/>
        <v>10</v>
      </c>
      <c r="P450" s="43" t="str">
        <f>VLOOKUP(J450,Trübheitsgrad!$B$4:$C$8,2)</f>
        <v>A</v>
      </c>
      <c r="Q450" s="37" t="str">
        <f>VLOOKUP(Händler_Namen,HändlerAdressen,4,0)</f>
        <v>Köln</v>
      </c>
    </row>
    <row r="451" spans="1:17" x14ac:dyDescent="0.25">
      <c r="A451" s="37" t="s">
        <v>28</v>
      </c>
      <c r="B451" s="37" t="s">
        <v>20</v>
      </c>
      <c r="C451" s="37" t="s">
        <v>17</v>
      </c>
      <c r="D451" s="37" t="str">
        <f>VLOOKUP(MitarbeitNamen,MitarbeiterDaten,7,0)</f>
        <v>Löw</v>
      </c>
      <c r="E451" s="37" t="s">
        <v>18</v>
      </c>
      <c r="F451" s="38">
        <v>45</v>
      </c>
      <c r="G451" s="39">
        <v>47.83</v>
      </c>
      <c r="H451" s="40" t="s">
        <v>21</v>
      </c>
      <c r="I451" s="40"/>
      <c r="J451" s="40">
        <v>0.14000000000000001</v>
      </c>
      <c r="K451" s="41">
        <v>3</v>
      </c>
      <c r="L451" s="37" t="s">
        <v>19</v>
      </c>
      <c r="M451" s="42">
        <f t="shared" si="18"/>
        <v>2152.35</v>
      </c>
      <c r="N451" s="42">
        <f t="shared" si="19"/>
        <v>193.71149999999997</v>
      </c>
      <c r="O451" s="42">
        <f t="shared" si="20"/>
        <v>10</v>
      </c>
      <c r="P451" s="43" t="str">
        <f>VLOOKUP(J451,Trübheitsgrad!$B$4:$C$8,2)</f>
        <v>A</v>
      </c>
      <c r="Q451" s="37" t="str">
        <f>VLOOKUP(Händler_Namen,HändlerAdressen,4,0)</f>
        <v>Düsseldorf</v>
      </c>
    </row>
    <row r="452" spans="1:17" x14ac:dyDescent="0.25">
      <c r="A452" s="37" t="s">
        <v>28</v>
      </c>
      <c r="B452" s="37" t="s">
        <v>25</v>
      </c>
      <c r="C452" s="37" t="s">
        <v>85</v>
      </c>
      <c r="D452" s="37" t="str">
        <f>VLOOKUP(MitarbeitNamen,MitarbeiterDaten,7,0)</f>
        <v>Löw</v>
      </c>
      <c r="E452" s="37" t="s">
        <v>14</v>
      </c>
      <c r="F452" s="38">
        <v>668</v>
      </c>
      <c r="G452" s="39">
        <v>0.89</v>
      </c>
      <c r="H452" s="40" t="s">
        <v>21</v>
      </c>
      <c r="I452" s="40"/>
      <c r="J452" s="40">
        <v>7.0000000000000007E-2</v>
      </c>
      <c r="K452" s="41">
        <v>2</v>
      </c>
      <c r="L452" s="37" t="s">
        <v>19</v>
      </c>
      <c r="M452" s="42">
        <f t="shared" si="18"/>
        <v>594.52</v>
      </c>
      <c r="N452" s="42">
        <f t="shared" si="19"/>
        <v>35.671199999999999</v>
      </c>
      <c r="O452" s="42">
        <f t="shared" si="20"/>
        <v>10</v>
      </c>
      <c r="P452" s="43" t="str">
        <f>VLOOKUP(J452,Trübheitsgrad!$B$4:$C$8,2)</f>
        <v>A</v>
      </c>
      <c r="Q452" s="37" t="str">
        <f>VLOOKUP(Händler_Namen,HändlerAdressen,4,0)</f>
        <v>Düsseldorf</v>
      </c>
    </row>
    <row r="453" spans="1:17" x14ac:dyDescent="0.25">
      <c r="A453" s="37" t="s">
        <v>28</v>
      </c>
      <c r="B453" s="37" t="s">
        <v>25</v>
      </c>
      <c r="C453" s="37" t="s">
        <v>29</v>
      </c>
      <c r="D453" s="37" t="str">
        <f>VLOOKUP(MitarbeitNamen,MitarbeiterDaten,7,0)</f>
        <v>Müller</v>
      </c>
      <c r="E453" s="37" t="s">
        <v>18</v>
      </c>
      <c r="F453" s="38">
        <v>14</v>
      </c>
      <c r="G453" s="39">
        <v>48.68</v>
      </c>
      <c r="H453" s="40" t="s">
        <v>21</v>
      </c>
      <c r="I453" s="40" t="s">
        <v>21</v>
      </c>
      <c r="J453" s="40">
        <v>0.82</v>
      </c>
      <c r="K453" s="41">
        <v>4</v>
      </c>
      <c r="L453" s="37" t="s">
        <v>22</v>
      </c>
      <c r="M453" s="42">
        <f t="shared" si="18"/>
        <v>681.52</v>
      </c>
      <c r="N453" s="42">
        <f t="shared" si="19"/>
        <v>40.891199999999998</v>
      </c>
      <c r="O453" s="42">
        <f t="shared" si="20"/>
        <v>25</v>
      </c>
      <c r="P453" s="43" t="str">
        <f>VLOOKUP(J453,Trübheitsgrad!$B$4:$C$8,2)</f>
        <v>D</v>
      </c>
      <c r="Q453" s="37" t="str">
        <f>VLOOKUP(Händler_Namen,HändlerAdressen,4,0)</f>
        <v>Köln</v>
      </c>
    </row>
    <row r="454" spans="1:17" x14ac:dyDescent="0.25">
      <c r="A454" s="37" t="s">
        <v>28</v>
      </c>
      <c r="B454" s="37" t="s">
        <v>25</v>
      </c>
      <c r="C454" s="37" t="s">
        <v>26</v>
      </c>
      <c r="D454" s="37" t="e">
        <f>VLOOKUP(MitarbeitNamen,MitarbeiterDaten,7,0)</f>
        <v>#N/A</v>
      </c>
      <c r="E454" s="37" t="s">
        <v>14</v>
      </c>
      <c r="F454" s="38">
        <v>14</v>
      </c>
      <c r="G454" s="39">
        <v>0.28999999999999998</v>
      </c>
      <c r="H454" s="40" t="s">
        <v>21</v>
      </c>
      <c r="I454" s="40"/>
      <c r="J454" s="40">
        <v>0.86</v>
      </c>
      <c r="K454" s="41">
        <v>2</v>
      </c>
      <c r="L454" s="37" t="s">
        <v>15</v>
      </c>
      <c r="M454" s="42">
        <f t="shared" si="18"/>
        <v>4.0599999999999996</v>
      </c>
      <c r="N454" s="42">
        <f t="shared" si="19"/>
        <v>0.24359999999999996</v>
      </c>
      <c r="O454" s="42">
        <f t="shared" si="20"/>
        <v>10</v>
      </c>
      <c r="P454" s="43" t="str">
        <f>VLOOKUP(J454,Trübheitsgrad!$B$4:$C$8,2)</f>
        <v>D</v>
      </c>
      <c r="Q454" s="37" t="str">
        <f>VLOOKUP(Händler_Namen,HändlerAdressen,4,0)</f>
        <v>Köln</v>
      </c>
    </row>
    <row r="455" spans="1:17" x14ac:dyDescent="0.25">
      <c r="A455" s="37" t="s">
        <v>28</v>
      </c>
      <c r="B455" s="37" t="s">
        <v>0</v>
      </c>
      <c r="C455" s="37" t="s">
        <v>85</v>
      </c>
      <c r="D455" s="37" t="str">
        <f>VLOOKUP(MitarbeitNamen,MitarbeiterDaten,7,0)</f>
        <v>Löw</v>
      </c>
      <c r="E455" s="37" t="s">
        <v>18</v>
      </c>
      <c r="F455" s="38">
        <v>49</v>
      </c>
      <c r="G455" s="39">
        <v>52.61</v>
      </c>
      <c r="H455" s="40" t="s">
        <v>21</v>
      </c>
      <c r="I455" s="40" t="s">
        <v>21</v>
      </c>
      <c r="J455" s="40">
        <v>0.11</v>
      </c>
      <c r="K455" s="41">
        <v>1</v>
      </c>
      <c r="L455" s="37" t="s">
        <v>22</v>
      </c>
      <c r="M455" s="42">
        <f t="shared" si="18"/>
        <v>2577.89</v>
      </c>
      <c r="N455" s="42">
        <f t="shared" si="19"/>
        <v>232.01009999999997</v>
      </c>
      <c r="O455" s="42">
        <f t="shared" si="20"/>
        <v>25</v>
      </c>
      <c r="P455" s="43" t="str">
        <f>VLOOKUP(J455,Trübheitsgrad!$B$4:$C$8,2)</f>
        <v>A</v>
      </c>
      <c r="Q455" s="37" t="str">
        <f>VLOOKUP(Händler_Namen,HändlerAdressen,4,0)</f>
        <v>Köln</v>
      </c>
    </row>
    <row r="456" spans="1:17" x14ac:dyDescent="0.25">
      <c r="A456" s="37" t="s">
        <v>28</v>
      </c>
      <c r="B456" s="37" t="s">
        <v>0</v>
      </c>
      <c r="C456" s="37" t="s">
        <v>29</v>
      </c>
      <c r="D456" s="37" t="str">
        <f>VLOOKUP(MitarbeitNamen,MitarbeiterDaten,7,0)</f>
        <v>Müller</v>
      </c>
      <c r="E456" s="37" t="s">
        <v>14</v>
      </c>
      <c r="F456" s="38">
        <v>581</v>
      </c>
      <c r="G456" s="39">
        <v>0.61</v>
      </c>
      <c r="H456" s="40" t="s">
        <v>21</v>
      </c>
      <c r="I456" s="40"/>
      <c r="J456" s="40">
        <v>0.67</v>
      </c>
      <c r="K456" s="41">
        <v>4</v>
      </c>
      <c r="L456" s="37" t="s">
        <v>15</v>
      </c>
      <c r="M456" s="42">
        <f t="shared" ref="M456:M519" si="21">F456*G456</f>
        <v>354.40999999999997</v>
      </c>
      <c r="N456" s="42">
        <f t="shared" ref="N456:N519" si="22">IF(M456&lt;1000,$H$2*M456,$H$1*M456)</f>
        <v>21.264599999999998</v>
      </c>
      <c r="O456" s="42">
        <f t="shared" ref="O456:O519" si="23">IF(I456="x",25,10)</f>
        <v>10</v>
      </c>
      <c r="P456" s="43" t="str">
        <f>VLOOKUP(J456,Trübheitsgrad!$B$4:$C$8,2)</f>
        <v>D</v>
      </c>
      <c r="Q456" s="37" t="str">
        <f>VLOOKUP(Händler_Namen,HändlerAdressen,4,0)</f>
        <v>Köln</v>
      </c>
    </row>
    <row r="457" spans="1:17" x14ac:dyDescent="0.25">
      <c r="A457" s="37" t="s">
        <v>28</v>
      </c>
      <c r="B457" s="37" t="s">
        <v>16</v>
      </c>
      <c r="C457" s="37" t="s">
        <v>26</v>
      </c>
      <c r="D457" s="37" t="e">
        <f>VLOOKUP(MitarbeitNamen,MitarbeiterDaten,7,0)</f>
        <v>#N/A</v>
      </c>
      <c r="E457" s="37" t="s">
        <v>18</v>
      </c>
      <c r="F457" s="38">
        <v>13</v>
      </c>
      <c r="G457" s="39">
        <v>50.08</v>
      </c>
      <c r="H457" s="40"/>
      <c r="I457" s="40" t="s">
        <v>21</v>
      </c>
      <c r="J457" s="40">
        <v>0.76</v>
      </c>
      <c r="K457" s="41">
        <v>5</v>
      </c>
      <c r="L457" s="37" t="s">
        <v>19</v>
      </c>
      <c r="M457" s="42">
        <f t="shared" si="21"/>
        <v>651.04</v>
      </c>
      <c r="N457" s="42">
        <f t="shared" si="22"/>
        <v>39.062399999999997</v>
      </c>
      <c r="O457" s="42">
        <f t="shared" si="23"/>
        <v>25</v>
      </c>
      <c r="P457" s="43" t="str">
        <f>VLOOKUP(J457,Trübheitsgrad!$B$4:$C$8,2)</f>
        <v>D</v>
      </c>
      <c r="Q457" s="37" t="str">
        <f>VLOOKUP(Händler_Namen,HändlerAdressen,4,0)</f>
        <v>Düsseldorf</v>
      </c>
    </row>
    <row r="458" spans="1:17" x14ac:dyDescent="0.25">
      <c r="A458" s="37" t="s">
        <v>28</v>
      </c>
      <c r="B458" s="37" t="s">
        <v>16</v>
      </c>
      <c r="C458" s="37" t="s">
        <v>85</v>
      </c>
      <c r="D458" s="37" t="str">
        <f>VLOOKUP(MitarbeitNamen,MitarbeiterDaten,7,0)</f>
        <v>Löw</v>
      </c>
      <c r="E458" s="37" t="s">
        <v>14</v>
      </c>
      <c r="F458" s="38">
        <v>794</v>
      </c>
      <c r="G458" s="39">
        <v>0.86</v>
      </c>
      <c r="H458" s="40"/>
      <c r="I458" s="40"/>
      <c r="J458" s="40">
        <v>0.15</v>
      </c>
      <c r="K458" s="41">
        <v>4</v>
      </c>
      <c r="L458" s="37" t="s">
        <v>22</v>
      </c>
      <c r="M458" s="42">
        <f t="shared" si="21"/>
        <v>682.84</v>
      </c>
      <c r="N458" s="42">
        <f t="shared" si="22"/>
        <v>40.970399999999998</v>
      </c>
      <c r="O458" s="42">
        <f t="shared" si="23"/>
        <v>10</v>
      </c>
      <c r="P458" s="43" t="str">
        <f>VLOOKUP(J458,Trübheitsgrad!$B$4:$C$8,2)</f>
        <v>A</v>
      </c>
      <c r="Q458" s="37" t="str">
        <f>VLOOKUP(Händler_Namen,HändlerAdressen,4,0)</f>
        <v>Köln</v>
      </c>
    </row>
    <row r="459" spans="1:17" x14ac:dyDescent="0.25">
      <c r="A459" s="37" t="s">
        <v>28</v>
      </c>
      <c r="B459" s="37" t="s">
        <v>25</v>
      </c>
      <c r="C459" s="37" t="s">
        <v>23</v>
      </c>
      <c r="D459" s="37" t="str">
        <f>VLOOKUP(MitarbeitNamen,MitarbeiterDaten,7,0)</f>
        <v>Müller</v>
      </c>
      <c r="E459" s="37" t="s">
        <v>18</v>
      </c>
      <c r="F459" s="38">
        <v>5</v>
      </c>
      <c r="G459" s="39">
        <v>50.42</v>
      </c>
      <c r="H459" s="40" t="s">
        <v>21</v>
      </c>
      <c r="I459" s="40"/>
      <c r="J459" s="40">
        <v>0.13</v>
      </c>
      <c r="K459" s="41">
        <v>3</v>
      </c>
      <c r="L459" s="37" t="s">
        <v>15</v>
      </c>
      <c r="M459" s="42">
        <f t="shared" si="21"/>
        <v>252.10000000000002</v>
      </c>
      <c r="N459" s="42">
        <f t="shared" si="22"/>
        <v>15.126000000000001</v>
      </c>
      <c r="O459" s="42">
        <f t="shared" si="23"/>
        <v>10</v>
      </c>
      <c r="P459" s="43" t="str">
        <f>VLOOKUP(J459,Trübheitsgrad!$B$4:$C$8,2)</f>
        <v>A</v>
      </c>
      <c r="Q459" s="37" t="str">
        <f>VLOOKUP(Händler_Namen,HändlerAdressen,4,0)</f>
        <v>Köln</v>
      </c>
    </row>
    <row r="460" spans="1:17" x14ac:dyDescent="0.25">
      <c r="A460" s="37" t="s">
        <v>28</v>
      </c>
      <c r="B460" s="37" t="s">
        <v>25</v>
      </c>
      <c r="C460" s="37" t="s">
        <v>23</v>
      </c>
      <c r="D460" s="37" t="str">
        <f>VLOOKUP(MitarbeitNamen,MitarbeiterDaten,7,0)</f>
        <v>Müller</v>
      </c>
      <c r="E460" s="37" t="s">
        <v>14</v>
      </c>
      <c r="F460" s="38">
        <v>415</v>
      </c>
      <c r="G460" s="39">
        <v>7.0000000000000007E-2</v>
      </c>
      <c r="H460" s="40"/>
      <c r="I460" s="40"/>
      <c r="J460" s="40">
        <v>0.17</v>
      </c>
      <c r="K460" s="41">
        <v>2</v>
      </c>
      <c r="L460" s="37" t="s">
        <v>24</v>
      </c>
      <c r="M460" s="42">
        <f t="shared" si="21"/>
        <v>29.050000000000004</v>
      </c>
      <c r="N460" s="42">
        <f t="shared" si="22"/>
        <v>1.7430000000000001</v>
      </c>
      <c r="O460" s="42">
        <f t="shared" si="23"/>
        <v>10</v>
      </c>
      <c r="P460" s="43" t="str">
        <f>VLOOKUP(J460,Trübheitsgrad!$B$4:$C$8,2)</f>
        <v>A</v>
      </c>
      <c r="Q460" s="37" t="str">
        <f>VLOOKUP(Händler_Namen,HändlerAdressen,4,0)</f>
        <v>München</v>
      </c>
    </row>
    <row r="461" spans="1:17" x14ac:dyDescent="0.25">
      <c r="A461" s="37" t="s">
        <v>28</v>
      </c>
      <c r="B461" s="37" t="s">
        <v>0</v>
      </c>
      <c r="C461" s="37" t="s">
        <v>29</v>
      </c>
      <c r="D461" s="37" t="str">
        <f>VLOOKUP(MitarbeitNamen,MitarbeiterDaten,7,0)</f>
        <v>Müller</v>
      </c>
      <c r="E461" s="37" t="s">
        <v>18</v>
      </c>
      <c r="F461" s="38">
        <v>23</v>
      </c>
      <c r="G461" s="39">
        <v>51.99</v>
      </c>
      <c r="H461" s="40" t="s">
        <v>21</v>
      </c>
      <c r="I461" s="40" t="s">
        <v>21</v>
      </c>
      <c r="J461" s="40">
        <v>0.85</v>
      </c>
      <c r="K461" s="41">
        <v>4</v>
      </c>
      <c r="L461" s="37" t="s">
        <v>24</v>
      </c>
      <c r="M461" s="42">
        <f t="shared" si="21"/>
        <v>1195.77</v>
      </c>
      <c r="N461" s="42">
        <f t="shared" si="22"/>
        <v>107.6193</v>
      </c>
      <c r="O461" s="42">
        <f t="shared" si="23"/>
        <v>25</v>
      </c>
      <c r="P461" s="43" t="str">
        <f>VLOOKUP(J461,Trübheitsgrad!$B$4:$C$8,2)</f>
        <v>D</v>
      </c>
      <c r="Q461" s="37" t="str">
        <f>VLOOKUP(Händler_Namen,HändlerAdressen,4,0)</f>
        <v>München</v>
      </c>
    </row>
    <row r="462" spans="1:17" x14ac:dyDescent="0.25">
      <c r="A462" s="37" t="s">
        <v>28</v>
      </c>
      <c r="B462" s="37" t="s">
        <v>16</v>
      </c>
      <c r="C462" s="37" t="s">
        <v>29</v>
      </c>
      <c r="D462" s="37" t="str">
        <f>VLOOKUP(MitarbeitNamen,MitarbeiterDaten,7,0)</f>
        <v>Müller</v>
      </c>
      <c r="E462" s="37" t="s">
        <v>14</v>
      </c>
      <c r="F462" s="38">
        <v>499</v>
      </c>
      <c r="G462" s="39">
        <v>0.41</v>
      </c>
      <c r="H462" s="40" t="s">
        <v>21</v>
      </c>
      <c r="I462" s="40"/>
      <c r="J462" s="40">
        <v>0.31</v>
      </c>
      <c r="K462" s="41">
        <v>3</v>
      </c>
      <c r="L462" s="37" t="s">
        <v>22</v>
      </c>
      <c r="M462" s="42">
        <f t="shared" si="21"/>
        <v>204.58999999999997</v>
      </c>
      <c r="N462" s="42">
        <f t="shared" si="22"/>
        <v>12.275399999999998</v>
      </c>
      <c r="O462" s="42">
        <f t="shared" si="23"/>
        <v>10</v>
      </c>
      <c r="P462" s="43" t="str">
        <f>VLOOKUP(J462,Trübheitsgrad!$B$4:$C$8,2)</f>
        <v>A</v>
      </c>
      <c r="Q462" s="37" t="str">
        <f>VLOOKUP(Händler_Namen,HändlerAdressen,4,0)</f>
        <v>Köln</v>
      </c>
    </row>
    <row r="463" spans="1:17" x14ac:dyDescent="0.25">
      <c r="A463" s="37" t="s">
        <v>28</v>
      </c>
      <c r="B463" s="37" t="s">
        <v>16</v>
      </c>
      <c r="C463" s="37" t="s">
        <v>29</v>
      </c>
      <c r="D463" s="37" t="str">
        <f>VLOOKUP(MitarbeitNamen,MitarbeiterDaten,7,0)</f>
        <v>Müller</v>
      </c>
      <c r="E463" s="37" t="s">
        <v>18</v>
      </c>
      <c r="F463" s="38">
        <v>47</v>
      </c>
      <c r="G463" s="39">
        <v>54.85</v>
      </c>
      <c r="H463" s="40" t="s">
        <v>21</v>
      </c>
      <c r="I463" s="40"/>
      <c r="J463" s="40">
        <v>0.6</v>
      </c>
      <c r="K463" s="41">
        <v>1</v>
      </c>
      <c r="L463" s="37" t="s">
        <v>15</v>
      </c>
      <c r="M463" s="42">
        <f t="shared" si="21"/>
        <v>2577.9500000000003</v>
      </c>
      <c r="N463" s="42">
        <f t="shared" si="22"/>
        <v>232.0155</v>
      </c>
      <c r="O463" s="42">
        <f t="shared" si="23"/>
        <v>10</v>
      </c>
      <c r="P463" s="43" t="str">
        <f>VLOOKUP(J463,Trübheitsgrad!$B$4:$C$8,2)</f>
        <v>D</v>
      </c>
      <c r="Q463" s="37" t="str">
        <f>VLOOKUP(Händler_Namen,HändlerAdressen,4,0)</f>
        <v>Köln</v>
      </c>
    </row>
    <row r="464" spans="1:17" x14ac:dyDescent="0.25">
      <c r="A464" s="37" t="s">
        <v>28</v>
      </c>
      <c r="B464" s="37" t="s">
        <v>25</v>
      </c>
      <c r="C464" s="37" t="s">
        <v>23</v>
      </c>
      <c r="D464" s="37" t="str">
        <f>VLOOKUP(MitarbeitNamen,MitarbeiterDaten,7,0)</f>
        <v>Müller</v>
      </c>
      <c r="E464" s="37" t="s">
        <v>14</v>
      </c>
      <c r="F464" s="38">
        <v>591</v>
      </c>
      <c r="G464" s="39">
        <v>0.53</v>
      </c>
      <c r="H464" s="40" t="s">
        <v>21</v>
      </c>
      <c r="I464" s="40"/>
      <c r="J464" s="40">
        <v>0.13</v>
      </c>
      <c r="K464" s="41">
        <v>3</v>
      </c>
      <c r="L464" s="37" t="s">
        <v>15</v>
      </c>
      <c r="M464" s="42">
        <f t="shared" si="21"/>
        <v>313.23</v>
      </c>
      <c r="N464" s="42">
        <f t="shared" si="22"/>
        <v>18.793800000000001</v>
      </c>
      <c r="O464" s="42">
        <f t="shared" si="23"/>
        <v>10</v>
      </c>
      <c r="P464" s="43" t="str">
        <f>VLOOKUP(J464,Trübheitsgrad!$B$4:$C$8,2)</f>
        <v>A</v>
      </c>
      <c r="Q464" s="37" t="str">
        <f>VLOOKUP(Händler_Namen,HändlerAdressen,4,0)</f>
        <v>Köln</v>
      </c>
    </row>
    <row r="465" spans="1:17" x14ac:dyDescent="0.25">
      <c r="A465" s="37" t="s">
        <v>28</v>
      </c>
      <c r="B465" s="37" t="s">
        <v>20</v>
      </c>
      <c r="C465" s="37" t="s">
        <v>13</v>
      </c>
      <c r="D465" s="37" t="str">
        <f>VLOOKUP(MitarbeitNamen,MitarbeiterDaten,7,0)</f>
        <v>Klose</v>
      </c>
      <c r="E465" s="37" t="s">
        <v>18</v>
      </c>
      <c r="F465" s="38">
        <v>31</v>
      </c>
      <c r="G465" s="39">
        <v>45.89</v>
      </c>
      <c r="H465" s="40" t="s">
        <v>21</v>
      </c>
      <c r="I465" s="40" t="s">
        <v>21</v>
      </c>
      <c r="J465" s="40">
        <v>0.03</v>
      </c>
      <c r="K465" s="41">
        <v>2</v>
      </c>
      <c r="L465" s="37" t="s">
        <v>19</v>
      </c>
      <c r="M465" s="42">
        <f t="shared" si="21"/>
        <v>1422.59</v>
      </c>
      <c r="N465" s="42">
        <f t="shared" si="22"/>
        <v>128.03309999999999</v>
      </c>
      <c r="O465" s="42">
        <f t="shared" si="23"/>
        <v>25</v>
      </c>
      <c r="P465" s="43" t="str">
        <f>VLOOKUP(J465,Trübheitsgrad!$B$4:$C$8,2)</f>
        <v>A</v>
      </c>
      <c r="Q465" s="37" t="str">
        <f>VLOOKUP(Händler_Namen,HändlerAdressen,4,0)</f>
        <v>Düsseldorf</v>
      </c>
    </row>
    <row r="466" spans="1:17" x14ac:dyDescent="0.25">
      <c r="A466" s="37" t="s">
        <v>28</v>
      </c>
      <c r="B466" s="37" t="s">
        <v>20</v>
      </c>
      <c r="C466" s="37" t="s">
        <v>17</v>
      </c>
      <c r="D466" s="37" t="str">
        <f>VLOOKUP(MitarbeitNamen,MitarbeiterDaten,7,0)</f>
        <v>Löw</v>
      </c>
      <c r="E466" s="37" t="s">
        <v>14</v>
      </c>
      <c r="F466" s="38">
        <v>184</v>
      </c>
      <c r="G466" s="39">
        <v>0.28000000000000003</v>
      </c>
      <c r="H466" s="40"/>
      <c r="I466" s="40"/>
      <c r="J466" s="40">
        <v>0.83</v>
      </c>
      <c r="K466" s="41">
        <v>4</v>
      </c>
      <c r="L466" s="37" t="s">
        <v>19</v>
      </c>
      <c r="M466" s="42">
        <f t="shared" si="21"/>
        <v>51.52</v>
      </c>
      <c r="N466" s="42">
        <f t="shared" si="22"/>
        <v>3.0912000000000002</v>
      </c>
      <c r="O466" s="42">
        <f t="shared" si="23"/>
        <v>10</v>
      </c>
      <c r="P466" s="43" t="str">
        <f>VLOOKUP(J466,Trübheitsgrad!$B$4:$C$8,2)</f>
        <v>D</v>
      </c>
      <c r="Q466" s="37" t="str">
        <f>VLOOKUP(Händler_Namen,HändlerAdressen,4,0)</f>
        <v>Düsseldorf</v>
      </c>
    </row>
    <row r="467" spans="1:17" x14ac:dyDescent="0.25">
      <c r="A467" s="37" t="s">
        <v>28</v>
      </c>
      <c r="B467" s="37" t="s">
        <v>16</v>
      </c>
      <c r="C467" s="37" t="s">
        <v>85</v>
      </c>
      <c r="D467" s="37" t="str">
        <f>VLOOKUP(MitarbeitNamen,MitarbeiterDaten,7,0)</f>
        <v>Löw</v>
      </c>
      <c r="E467" s="37" t="s">
        <v>18</v>
      </c>
      <c r="F467" s="38">
        <v>1</v>
      </c>
      <c r="G467" s="39">
        <v>46.53</v>
      </c>
      <c r="H467" s="40" t="s">
        <v>21</v>
      </c>
      <c r="I467" s="40" t="s">
        <v>21</v>
      </c>
      <c r="J467" s="40">
        <v>0.11</v>
      </c>
      <c r="K467" s="41">
        <v>2</v>
      </c>
      <c r="L467" s="37" t="s">
        <v>24</v>
      </c>
      <c r="M467" s="42">
        <f t="shared" si="21"/>
        <v>46.53</v>
      </c>
      <c r="N467" s="42">
        <f t="shared" si="22"/>
        <v>2.7917999999999998</v>
      </c>
      <c r="O467" s="42">
        <f t="shared" si="23"/>
        <v>25</v>
      </c>
      <c r="P467" s="43" t="str">
        <f>VLOOKUP(J467,Trübheitsgrad!$B$4:$C$8,2)</f>
        <v>A</v>
      </c>
      <c r="Q467" s="37" t="str">
        <f>VLOOKUP(Händler_Namen,HändlerAdressen,4,0)</f>
        <v>München</v>
      </c>
    </row>
    <row r="468" spans="1:17" x14ac:dyDescent="0.25">
      <c r="A468" s="37" t="s">
        <v>28</v>
      </c>
      <c r="B468" s="37" t="s">
        <v>0</v>
      </c>
      <c r="C468" s="37" t="s">
        <v>29</v>
      </c>
      <c r="D468" s="37" t="str">
        <f>VLOOKUP(MitarbeitNamen,MitarbeiterDaten,7,0)</f>
        <v>Müller</v>
      </c>
      <c r="E468" s="37" t="s">
        <v>14</v>
      </c>
      <c r="F468" s="38">
        <v>420</v>
      </c>
      <c r="G468" s="39">
        <v>0.55000000000000004</v>
      </c>
      <c r="H468" s="40" t="s">
        <v>21</v>
      </c>
      <c r="I468" s="40"/>
      <c r="J468" s="40">
        <v>0.66</v>
      </c>
      <c r="K468" s="41">
        <v>1</v>
      </c>
      <c r="L468" s="37" t="s">
        <v>22</v>
      </c>
      <c r="M468" s="42">
        <f t="shared" si="21"/>
        <v>231.00000000000003</v>
      </c>
      <c r="N468" s="42">
        <f t="shared" si="22"/>
        <v>13.860000000000001</v>
      </c>
      <c r="O468" s="42">
        <f t="shared" si="23"/>
        <v>10</v>
      </c>
      <c r="P468" s="43" t="str">
        <f>VLOOKUP(J468,Trübheitsgrad!$B$4:$C$8,2)</f>
        <v>D</v>
      </c>
      <c r="Q468" s="37" t="str">
        <f>VLOOKUP(Händler_Namen,HändlerAdressen,4,0)</f>
        <v>Köln</v>
      </c>
    </row>
    <row r="469" spans="1:17" x14ac:dyDescent="0.25">
      <c r="A469" s="37" t="s">
        <v>28</v>
      </c>
      <c r="B469" s="37" t="s">
        <v>20</v>
      </c>
      <c r="C469" s="37" t="s">
        <v>26</v>
      </c>
      <c r="D469" s="37" t="e">
        <f>VLOOKUP(MitarbeitNamen,MitarbeiterDaten,7,0)</f>
        <v>#N/A</v>
      </c>
      <c r="E469" s="37" t="s">
        <v>18</v>
      </c>
      <c r="F469" s="38">
        <v>28</v>
      </c>
      <c r="G469" s="39">
        <v>52.81</v>
      </c>
      <c r="H469" s="40" t="s">
        <v>21</v>
      </c>
      <c r="I469" s="40"/>
      <c r="J469" s="40">
        <v>0.51</v>
      </c>
      <c r="K469" s="41">
        <v>4</v>
      </c>
      <c r="L469" s="37" t="s">
        <v>22</v>
      </c>
      <c r="M469" s="42">
        <f t="shared" si="21"/>
        <v>1478.68</v>
      </c>
      <c r="N469" s="42">
        <f t="shared" si="22"/>
        <v>133.0812</v>
      </c>
      <c r="O469" s="42">
        <f t="shared" si="23"/>
        <v>10</v>
      </c>
      <c r="P469" s="43" t="str">
        <f>VLOOKUP(J469,Trübheitsgrad!$B$4:$C$8,2)</f>
        <v>C</v>
      </c>
      <c r="Q469" s="37" t="str">
        <f>VLOOKUP(Händler_Namen,HändlerAdressen,4,0)</f>
        <v>Köln</v>
      </c>
    </row>
    <row r="470" spans="1:17" x14ac:dyDescent="0.25">
      <c r="A470" s="37" t="s">
        <v>28</v>
      </c>
      <c r="B470" s="37" t="s">
        <v>0</v>
      </c>
      <c r="C470" s="37" t="s">
        <v>85</v>
      </c>
      <c r="D470" s="37" t="str">
        <f>VLOOKUP(MitarbeitNamen,MitarbeiterDaten,7,0)</f>
        <v>Löw</v>
      </c>
      <c r="E470" s="37" t="s">
        <v>14</v>
      </c>
      <c r="F470" s="38">
        <v>43</v>
      </c>
      <c r="G470" s="39">
        <v>0.41</v>
      </c>
      <c r="H470" s="40" t="s">
        <v>21</v>
      </c>
      <c r="I470" s="40"/>
      <c r="J470" s="40">
        <v>0.39</v>
      </c>
      <c r="K470" s="41">
        <v>5</v>
      </c>
      <c r="L470" s="37" t="s">
        <v>19</v>
      </c>
      <c r="M470" s="42">
        <f t="shared" si="21"/>
        <v>17.63</v>
      </c>
      <c r="N470" s="42">
        <f t="shared" si="22"/>
        <v>1.0577999999999999</v>
      </c>
      <c r="O470" s="42">
        <f t="shared" si="23"/>
        <v>10</v>
      </c>
      <c r="P470" s="43" t="str">
        <f>VLOOKUP(J470,Trübheitsgrad!$B$4:$C$8,2)</f>
        <v>B</v>
      </c>
      <c r="Q470" s="37" t="str">
        <f>VLOOKUP(Händler_Namen,HändlerAdressen,4,0)</f>
        <v>Düsseldorf</v>
      </c>
    </row>
    <row r="471" spans="1:17" x14ac:dyDescent="0.25">
      <c r="A471" s="37" t="s">
        <v>28</v>
      </c>
      <c r="B471" s="37" t="s">
        <v>25</v>
      </c>
      <c r="C471" s="37" t="s">
        <v>29</v>
      </c>
      <c r="D471" s="37" t="str">
        <f>VLOOKUP(MitarbeitNamen,MitarbeiterDaten,7,0)</f>
        <v>Müller</v>
      </c>
      <c r="E471" s="37" t="s">
        <v>18</v>
      </c>
      <c r="F471" s="38">
        <v>3</v>
      </c>
      <c r="G471" s="39">
        <v>48.12</v>
      </c>
      <c r="H471" s="40" t="s">
        <v>21</v>
      </c>
      <c r="I471" s="40" t="s">
        <v>21</v>
      </c>
      <c r="J471" s="40">
        <v>0.68</v>
      </c>
      <c r="K471" s="41">
        <v>4</v>
      </c>
      <c r="L471" s="37" t="s">
        <v>22</v>
      </c>
      <c r="M471" s="42">
        <f t="shared" si="21"/>
        <v>144.35999999999999</v>
      </c>
      <c r="N471" s="42">
        <f t="shared" si="22"/>
        <v>8.6615999999999982</v>
      </c>
      <c r="O471" s="42">
        <f t="shared" si="23"/>
        <v>25</v>
      </c>
      <c r="P471" s="43" t="str">
        <f>VLOOKUP(J471,Trübheitsgrad!$B$4:$C$8,2)</f>
        <v>D</v>
      </c>
      <c r="Q471" s="37" t="str">
        <f>VLOOKUP(Händler_Namen,HändlerAdressen,4,0)</f>
        <v>Köln</v>
      </c>
    </row>
    <row r="472" spans="1:17" x14ac:dyDescent="0.25">
      <c r="A472" s="37" t="s">
        <v>28</v>
      </c>
      <c r="B472" s="37" t="s">
        <v>20</v>
      </c>
      <c r="C472" s="37" t="s">
        <v>26</v>
      </c>
      <c r="D472" s="37" t="e">
        <f>VLOOKUP(MitarbeitNamen,MitarbeiterDaten,7,0)</f>
        <v>#N/A</v>
      </c>
      <c r="E472" s="37" t="s">
        <v>14</v>
      </c>
      <c r="F472" s="38">
        <v>603</v>
      </c>
      <c r="G472" s="39">
        <v>0.52</v>
      </c>
      <c r="H472" s="40" t="s">
        <v>21</v>
      </c>
      <c r="I472" s="40"/>
      <c r="J472" s="40">
        <v>0.48</v>
      </c>
      <c r="K472" s="41">
        <v>3</v>
      </c>
      <c r="L472" s="37" t="s">
        <v>15</v>
      </c>
      <c r="M472" s="42">
        <f t="shared" si="21"/>
        <v>313.56</v>
      </c>
      <c r="N472" s="42">
        <f t="shared" si="22"/>
        <v>18.813600000000001</v>
      </c>
      <c r="O472" s="42">
        <f t="shared" si="23"/>
        <v>10</v>
      </c>
      <c r="P472" s="43" t="str">
        <f>VLOOKUP(J472,Trübheitsgrad!$B$4:$C$8,2)</f>
        <v>C</v>
      </c>
      <c r="Q472" s="37" t="str">
        <f>VLOOKUP(Händler_Namen,HändlerAdressen,4,0)</f>
        <v>Köln</v>
      </c>
    </row>
    <row r="473" spans="1:17" x14ac:dyDescent="0.25">
      <c r="A473" s="37" t="s">
        <v>28</v>
      </c>
      <c r="B473" s="37" t="s">
        <v>25</v>
      </c>
      <c r="C473" s="37" t="s">
        <v>85</v>
      </c>
      <c r="D473" s="37" t="str">
        <f>VLOOKUP(MitarbeitNamen,MitarbeiterDaten,7,0)</f>
        <v>Löw</v>
      </c>
      <c r="E473" s="37" t="s">
        <v>18</v>
      </c>
      <c r="F473" s="38">
        <v>30</v>
      </c>
      <c r="G473" s="39">
        <v>48.3</v>
      </c>
      <c r="H473" s="40" t="s">
        <v>21</v>
      </c>
      <c r="I473" s="40" t="s">
        <v>21</v>
      </c>
      <c r="J473" s="40">
        <v>0.74</v>
      </c>
      <c r="K473" s="41">
        <v>2</v>
      </c>
      <c r="L473" s="37" t="s">
        <v>19</v>
      </c>
      <c r="M473" s="42">
        <f t="shared" si="21"/>
        <v>1449</v>
      </c>
      <c r="N473" s="42">
        <f t="shared" si="22"/>
        <v>130.41</v>
      </c>
      <c r="O473" s="42">
        <f t="shared" si="23"/>
        <v>25</v>
      </c>
      <c r="P473" s="43" t="str">
        <f>VLOOKUP(J473,Trübheitsgrad!$B$4:$C$8,2)</f>
        <v>D</v>
      </c>
      <c r="Q473" s="37" t="str">
        <f>VLOOKUP(Händler_Namen,HändlerAdressen,4,0)</f>
        <v>Düsseldorf</v>
      </c>
    </row>
    <row r="474" spans="1:17" x14ac:dyDescent="0.25">
      <c r="A474" s="37" t="s">
        <v>28</v>
      </c>
      <c r="B474" s="37" t="s">
        <v>16</v>
      </c>
      <c r="C474" s="37" t="s">
        <v>23</v>
      </c>
      <c r="D474" s="37" t="str">
        <f>VLOOKUP(MitarbeitNamen,MitarbeiterDaten,7,0)</f>
        <v>Müller</v>
      </c>
      <c r="E474" s="37" t="s">
        <v>14</v>
      </c>
      <c r="F474" s="38">
        <v>909</v>
      </c>
      <c r="G474" s="39">
        <v>0.77</v>
      </c>
      <c r="H474" s="40"/>
      <c r="I474" s="40"/>
      <c r="J474" s="40">
        <v>0.97</v>
      </c>
      <c r="K474" s="41">
        <v>4</v>
      </c>
      <c r="L474" s="37" t="s">
        <v>19</v>
      </c>
      <c r="M474" s="42">
        <f t="shared" si="21"/>
        <v>699.93000000000006</v>
      </c>
      <c r="N474" s="42">
        <f t="shared" si="22"/>
        <v>41.995800000000003</v>
      </c>
      <c r="O474" s="42">
        <f t="shared" si="23"/>
        <v>10</v>
      </c>
      <c r="P474" s="43" t="str">
        <f>VLOOKUP(J474,Trübheitsgrad!$B$4:$C$8,2)</f>
        <v>E</v>
      </c>
      <c r="Q474" s="37" t="str">
        <f>VLOOKUP(Händler_Namen,HändlerAdressen,4,0)</f>
        <v>Düsseldorf</v>
      </c>
    </row>
    <row r="475" spans="1:17" x14ac:dyDescent="0.25">
      <c r="A475" s="37" t="s">
        <v>28</v>
      </c>
      <c r="B475" s="37" t="s">
        <v>20</v>
      </c>
      <c r="C475" s="37" t="s">
        <v>23</v>
      </c>
      <c r="D475" s="37" t="str">
        <f>VLOOKUP(MitarbeitNamen,MitarbeiterDaten,7,0)</f>
        <v>Müller</v>
      </c>
      <c r="E475" s="37" t="s">
        <v>18</v>
      </c>
      <c r="F475" s="38">
        <v>29</v>
      </c>
      <c r="G475" s="39">
        <v>49.32</v>
      </c>
      <c r="H475" s="40" t="s">
        <v>21</v>
      </c>
      <c r="I475" s="40" t="s">
        <v>21</v>
      </c>
      <c r="J475" s="40">
        <v>0.4</v>
      </c>
      <c r="K475" s="41">
        <v>3</v>
      </c>
      <c r="L475" s="37" t="s">
        <v>15</v>
      </c>
      <c r="M475" s="42">
        <f t="shared" si="21"/>
        <v>1430.28</v>
      </c>
      <c r="N475" s="42">
        <f t="shared" si="22"/>
        <v>128.7252</v>
      </c>
      <c r="O475" s="42">
        <f t="shared" si="23"/>
        <v>25</v>
      </c>
      <c r="P475" s="43" t="str">
        <f>VLOOKUP(J475,Trübheitsgrad!$B$4:$C$8,2)</f>
        <v>B</v>
      </c>
      <c r="Q475" s="37" t="str">
        <f>VLOOKUP(Händler_Namen,HändlerAdressen,4,0)</f>
        <v>Köln</v>
      </c>
    </row>
    <row r="476" spans="1:17" x14ac:dyDescent="0.25">
      <c r="A476" s="37" t="s">
        <v>28</v>
      </c>
      <c r="B476" s="37" t="s">
        <v>20</v>
      </c>
      <c r="C476" s="37" t="s">
        <v>29</v>
      </c>
      <c r="D476" s="37" t="str">
        <f>VLOOKUP(MitarbeitNamen,MitarbeiterDaten,7,0)</f>
        <v>Müller</v>
      </c>
      <c r="E476" s="37" t="s">
        <v>14</v>
      </c>
      <c r="F476" s="38">
        <v>733</v>
      </c>
      <c r="G476" s="39">
        <v>0.16</v>
      </c>
      <c r="H476" s="40" t="s">
        <v>21</v>
      </c>
      <c r="I476" s="40"/>
      <c r="J476" s="40">
        <v>0.14000000000000001</v>
      </c>
      <c r="K476" s="41">
        <v>1</v>
      </c>
      <c r="L476" s="37" t="s">
        <v>22</v>
      </c>
      <c r="M476" s="42">
        <f t="shared" si="21"/>
        <v>117.28</v>
      </c>
      <c r="N476" s="42">
        <f t="shared" si="22"/>
        <v>7.0367999999999995</v>
      </c>
      <c r="O476" s="42">
        <f t="shared" si="23"/>
        <v>10</v>
      </c>
      <c r="P476" s="43" t="str">
        <f>VLOOKUP(J476,Trübheitsgrad!$B$4:$C$8,2)</f>
        <v>A</v>
      </c>
      <c r="Q476" s="37" t="str">
        <f>VLOOKUP(Händler_Namen,HändlerAdressen,4,0)</f>
        <v>Köln</v>
      </c>
    </row>
    <row r="477" spans="1:17" x14ac:dyDescent="0.25">
      <c r="A477" s="37" t="s">
        <v>28</v>
      </c>
      <c r="B477" s="37" t="s">
        <v>25</v>
      </c>
      <c r="C477" s="37" t="s">
        <v>29</v>
      </c>
      <c r="D477" s="37" t="str">
        <f>VLOOKUP(MitarbeitNamen,MitarbeiterDaten,7,0)</f>
        <v>Müller</v>
      </c>
      <c r="E477" s="37" t="s">
        <v>18</v>
      </c>
      <c r="F477" s="38">
        <v>3</v>
      </c>
      <c r="G477" s="39">
        <v>47.43</v>
      </c>
      <c r="H477" s="40" t="s">
        <v>21</v>
      </c>
      <c r="I477" s="40" t="s">
        <v>21</v>
      </c>
      <c r="J477" s="40">
        <v>0.56999999999999995</v>
      </c>
      <c r="K477" s="41">
        <v>3</v>
      </c>
      <c r="L477" s="37" t="s">
        <v>24</v>
      </c>
      <c r="M477" s="42">
        <f t="shared" si="21"/>
        <v>142.29</v>
      </c>
      <c r="N477" s="42">
        <f t="shared" si="22"/>
        <v>8.5373999999999999</v>
      </c>
      <c r="O477" s="42">
        <f t="shared" si="23"/>
        <v>25</v>
      </c>
      <c r="P477" s="43" t="str">
        <f>VLOOKUP(J477,Trübheitsgrad!$B$4:$C$8,2)</f>
        <v>C</v>
      </c>
      <c r="Q477" s="37" t="str">
        <f>VLOOKUP(Händler_Namen,HändlerAdressen,4,0)</f>
        <v>München</v>
      </c>
    </row>
    <row r="478" spans="1:17" x14ac:dyDescent="0.25">
      <c r="A478" s="37" t="s">
        <v>28</v>
      </c>
      <c r="B478" s="37" t="s">
        <v>16</v>
      </c>
      <c r="C478" s="37" t="s">
        <v>29</v>
      </c>
      <c r="D478" s="37" t="str">
        <f>VLOOKUP(MitarbeitNamen,MitarbeiterDaten,7,0)</f>
        <v>Müller</v>
      </c>
      <c r="E478" s="37" t="s">
        <v>14</v>
      </c>
      <c r="F478" s="38">
        <v>759</v>
      </c>
      <c r="G478" s="39">
        <v>0.95</v>
      </c>
      <c r="H478" s="40" t="s">
        <v>21</v>
      </c>
      <c r="I478" s="40"/>
      <c r="J478" s="40">
        <v>0.28999999999999998</v>
      </c>
      <c r="K478" s="41">
        <v>2</v>
      </c>
      <c r="L478" s="37" t="s">
        <v>24</v>
      </c>
      <c r="M478" s="42">
        <f t="shared" si="21"/>
        <v>721.05</v>
      </c>
      <c r="N478" s="42">
        <f t="shared" si="22"/>
        <v>43.262999999999998</v>
      </c>
      <c r="O478" s="42">
        <f t="shared" si="23"/>
        <v>10</v>
      </c>
      <c r="P478" s="43" t="str">
        <f>VLOOKUP(J478,Trübheitsgrad!$B$4:$C$8,2)</f>
        <v>A</v>
      </c>
      <c r="Q478" s="37" t="str">
        <f>VLOOKUP(Händler_Namen,HändlerAdressen,4,0)</f>
        <v>München</v>
      </c>
    </row>
    <row r="479" spans="1:17" x14ac:dyDescent="0.25">
      <c r="A479" s="37" t="s">
        <v>28</v>
      </c>
      <c r="B479" s="37" t="s">
        <v>25</v>
      </c>
      <c r="C479" s="37" t="s">
        <v>26</v>
      </c>
      <c r="D479" s="37" t="e">
        <f>VLOOKUP(MitarbeitNamen,MitarbeiterDaten,7,0)</f>
        <v>#N/A</v>
      </c>
      <c r="E479" s="37" t="s">
        <v>18</v>
      </c>
      <c r="F479" s="38">
        <v>17</v>
      </c>
      <c r="G479" s="39">
        <v>51.84</v>
      </c>
      <c r="H479" s="40" t="s">
        <v>21</v>
      </c>
      <c r="I479" s="40"/>
      <c r="J479" s="40">
        <v>0.23</v>
      </c>
      <c r="K479" s="41">
        <v>4</v>
      </c>
      <c r="L479" s="37" t="s">
        <v>15</v>
      </c>
      <c r="M479" s="42">
        <f t="shared" si="21"/>
        <v>881.28000000000009</v>
      </c>
      <c r="N479" s="42">
        <f t="shared" si="22"/>
        <v>52.876800000000003</v>
      </c>
      <c r="O479" s="42">
        <f t="shared" si="23"/>
        <v>10</v>
      </c>
      <c r="P479" s="43" t="str">
        <f>VLOOKUP(J479,Trübheitsgrad!$B$4:$C$8,2)</f>
        <v>A</v>
      </c>
      <c r="Q479" s="37" t="str">
        <f>VLOOKUP(Händler_Namen,HändlerAdressen,4,0)</f>
        <v>Köln</v>
      </c>
    </row>
    <row r="480" spans="1:17" x14ac:dyDescent="0.25">
      <c r="A480" s="37" t="s">
        <v>28</v>
      </c>
      <c r="B480" s="37" t="s">
        <v>20</v>
      </c>
      <c r="C480" s="37" t="s">
        <v>85</v>
      </c>
      <c r="D480" s="37" t="str">
        <f>VLOOKUP(MitarbeitNamen,MitarbeiterDaten,7,0)</f>
        <v>Löw</v>
      </c>
      <c r="E480" s="37" t="s">
        <v>14</v>
      </c>
      <c r="F480" s="38">
        <v>791</v>
      </c>
      <c r="G480" s="39">
        <v>0.04</v>
      </c>
      <c r="H480" s="40" t="s">
        <v>21</v>
      </c>
      <c r="I480" s="40"/>
      <c r="J480" s="40">
        <v>0.56999999999999995</v>
      </c>
      <c r="K480" s="41">
        <v>2</v>
      </c>
      <c r="L480" s="37" t="s">
        <v>19</v>
      </c>
      <c r="M480" s="42">
        <f t="shared" si="21"/>
        <v>31.64</v>
      </c>
      <c r="N480" s="42">
        <f t="shared" si="22"/>
        <v>1.8983999999999999</v>
      </c>
      <c r="O480" s="42">
        <f t="shared" si="23"/>
        <v>10</v>
      </c>
      <c r="P480" s="43" t="str">
        <f>VLOOKUP(J480,Trübheitsgrad!$B$4:$C$8,2)</f>
        <v>C</v>
      </c>
      <c r="Q480" s="37" t="str">
        <f>VLOOKUP(Händler_Namen,HändlerAdressen,4,0)</f>
        <v>Düsseldorf</v>
      </c>
    </row>
    <row r="481" spans="1:17" x14ac:dyDescent="0.25">
      <c r="A481" s="37" t="s">
        <v>28</v>
      </c>
      <c r="B481" s="37" t="s">
        <v>0</v>
      </c>
      <c r="C481" s="37" t="s">
        <v>23</v>
      </c>
      <c r="D481" s="37" t="str">
        <f>VLOOKUP(MitarbeitNamen,MitarbeiterDaten,7,0)</f>
        <v>Müller</v>
      </c>
      <c r="E481" s="37" t="s">
        <v>18</v>
      </c>
      <c r="F481" s="38">
        <v>40</v>
      </c>
      <c r="G481" s="39">
        <v>49.83</v>
      </c>
      <c r="H481" s="40"/>
      <c r="I481" s="40" t="s">
        <v>21</v>
      </c>
      <c r="J481" s="40">
        <v>0.77</v>
      </c>
      <c r="K481" s="41">
        <v>1</v>
      </c>
      <c r="L481" s="37" t="s">
        <v>22</v>
      </c>
      <c r="M481" s="42">
        <f t="shared" si="21"/>
        <v>1993.1999999999998</v>
      </c>
      <c r="N481" s="42">
        <f t="shared" si="22"/>
        <v>179.38799999999998</v>
      </c>
      <c r="O481" s="42">
        <f t="shared" si="23"/>
        <v>25</v>
      </c>
      <c r="P481" s="43" t="str">
        <f>VLOOKUP(J481,Trübheitsgrad!$B$4:$C$8,2)</f>
        <v>D</v>
      </c>
      <c r="Q481" s="37" t="str">
        <f>VLOOKUP(Händler_Namen,HändlerAdressen,4,0)</f>
        <v>Köln</v>
      </c>
    </row>
    <row r="482" spans="1:17" x14ac:dyDescent="0.25">
      <c r="A482" s="37" t="s">
        <v>28</v>
      </c>
      <c r="B482" s="37" t="s">
        <v>16</v>
      </c>
      <c r="C482" s="37" t="s">
        <v>23</v>
      </c>
      <c r="D482" s="37" t="str">
        <f>VLOOKUP(MitarbeitNamen,MitarbeiterDaten,7,0)</f>
        <v>Müller</v>
      </c>
      <c r="E482" s="37" t="s">
        <v>14</v>
      </c>
      <c r="F482" s="38">
        <v>206</v>
      </c>
      <c r="G482" s="39">
        <v>0.6</v>
      </c>
      <c r="H482" s="40" t="s">
        <v>21</v>
      </c>
      <c r="I482" s="40"/>
      <c r="J482" s="40">
        <v>0.39</v>
      </c>
      <c r="K482" s="41">
        <v>4</v>
      </c>
      <c r="L482" s="37" t="s">
        <v>24</v>
      </c>
      <c r="M482" s="42">
        <f t="shared" si="21"/>
        <v>123.6</v>
      </c>
      <c r="N482" s="42">
        <f t="shared" si="22"/>
        <v>7.4159999999999995</v>
      </c>
      <c r="O482" s="42">
        <f t="shared" si="23"/>
        <v>10</v>
      </c>
      <c r="P482" s="43" t="str">
        <f>VLOOKUP(J482,Trübheitsgrad!$B$4:$C$8,2)</f>
        <v>B</v>
      </c>
      <c r="Q482" s="37" t="str">
        <f>VLOOKUP(Händler_Namen,HändlerAdressen,4,0)</f>
        <v>München</v>
      </c>
    </row>
    <row r="483" spans="1:17" x14ac:dyDescent="0.25">
      <c r="A483" s="37" t="s">
        <v>28</v>
      </c>
      <c r="B483" s="37" t="s">
        <v>25</v>
      </c>
      <c r="C483" s="37" t="s">
        <v>29</v>
      </c>
      <c r="D483" s="37" t="str">
        <f>VLOOKUP(MitarbeitNamen,MitarbeiterDaten,7,0)</f>
        <v>Müller</v>
      </c>
      <c r="E483" s="37" t="s">
        <v>18</v>
      </c>
      <c r="F483" s="38">
        <v>45</v>
      </c>
      <c r="G483" s="39">
        <v>54.45</v>
      </c>
      <c r="H483" s="40"/>
      <c r="I483" s="40"/>
      <c r="J483" s="40">
        <v>7.0000000000000007E-2</v>
      </c>
      <c r="K483" s="41">
        <v>5</v>
      </c>
      <c r="L483" s="37" t="s">
        <v>15</v>
      </c>
      <c r="M483" s="42">
        <f t="shared" si="21"/>
        <v>2450.25</v>
      </c>
      <c r="N483" s="42">
        <f t="shared" si="22"/>
        <v>220.52249999999998</v>
      </c>
      <c r="O483" s="42">
        <f t="shared" si="23"/>
        <v>10</v>
      </c>
      <c r="P483" s="43" t="str">
        <f>VLOOKUP(J483,Trübheitsgrad!$B$4:$C$8,2)</f>
        <v>A</v>
      </c>
      <c r="Q483" s="37" t="str">
        <f>VLOOKUP(Händler_Namen,HändlerAdressen,4,0)</f>
        <v>Köln</v>
      </c>
    </row>
    <row r="484" spans="1:17" x14ac:dyDescent="0.25">
      <c r="A484" s="37" t="s">
        <v>28</v>
      </c>
      <c r="B484" s="37" t="s">
        <v>20</v>
      </c>
      <c r="C484" s="37" t="s">
        <v>29</v>
      </c>
      <c r="D484" s="37" t="str">
        <f>VLOOKUP(MitarbeitNamen,MitarbeiterDaten,7,0)</f>
        <v>Müller</v>
      </c>
      <c r="E484" s="37" t="s">
        <v>14</v>
      </c>
      <c r="F484" s="38">
        <v>653</v>
      </c>
      <c r="G484" s="39">
        <v>0.01</v>
      </c>
      <c r="H484" s="40" t="s">
        <v>21</v>
      </c>
      <c r="I484" s="40"/>
      <c r="J484" s="40">
        <v>0.87</v>
      </c>
      <c r="K484" s="41">
        <v>4</v>
      </c>
      <c r="L484" s="37" t="s">
        <v>15</v>
      </c>
      <c r="M484" s="42">
        <f t="shared" si="21"/>
        <v>6.53</v>
      </c>
      <c r="N484" s="42">
        <f t="shared" si="22"/>
        <v>0.39179999999999998</v>
      </c>
      <c r="O484" s="42">
        <f t="shared" si="23"/>
        <v>10</v>
      </c>
      <c r="P484" s="43" t="str">
        <f>VLOOKUP(J484,Trübheitsgrad!$B$4:$C$8,2)</f>
        <v>D</v>
      </c>
      <c r="Q484" s="37" t="str">
        <f>VLOOKUP(Händler_Namen,HändlerAdressen,4,0)</f>
        <v>Köln</v>
      </c>
    </row>
    <row r="485" spans="1:17" x14ac:dyDescent="0.25">
      <c r="A485" s="37" t="s">
        <v>28</v>
      </c>
      <c r="B485" s="37" t="s">
        <v>0</v>
      </c>
      <c r="C485" s="37" t="s">
        <v>29</v>
      </c>
      <c r="D485" s="37" t="str">
        <f>VLOOKUP(MitarbeitNamen,MitarbeiterDaten,7,0)</f>
        <v>Müller</v>
      </c>
      <c r="E485" s="37" t="s">
        <v>18</v>
      </c>
      <c r="F485" s="38">
        <v>33</v>
      </c>
      <c r="G485" s="39">
        <v>54.65</v>
      </c>
      <c r="H485" s="40" t="s">
        <v>21</v>
      </c>
      <c r="I485" s="40" t="s">
        <v>21</v>
      </c>
      <c r="J485" s="40">
        <v>0.68</v>
      </c>
      <c r="K485" s="41">
        <v>3</v>
      </c>
      <c r="L485" s="37" t="s">
        <v>19</v>
      </c>
      <c r="M485" s="42">
        <f t="shared" si="21"/>
        <v>1803.45</v>
      </c>
      <c r="N485" s="42">
        <f t="shared" si="22"/>
        <v>162.31049999999999</v>
      </c>
      <c r="O485" s="42">
        <f t="shared" si="23"/>
        <v>25</v>
      </c>
      <c r="P485" s="43" t="str">
        <f>VLOOKUP(J485,Trübheitsgrad!$B$4:$C$8,2)</f>
        <v>D</v>
      </c>
      <c r="Q485" s="37" t="str">
        <f>VLOOKUP(Händler_Namen,HändlerAdressen,4,0)</f>
        <v>Düsseldorf</v>
      </c>
    </row>
    <row r="486" spans="1:17" x14ac:dyDescent="0.25">
      <c r="A486" s="37" t="s">
        <v>28</v>
      </c>
      <c r="B486" s="37" t="s">
        <v>20</v>
      </c>
      <c r="C486" s="37" t="s">
        <v>23</v>
      </c>
      <c r="D486" s="37" t="str">
        <f>VLOOKUP(MitarbeitNamen,MitarbeiterDaten,7,0)</f>
        <v>Müller</v>
      </c>
      <c r="E486" s="37" t="s">
        <v>14</v>
      </c>
      <c r="F486" s="38">
        <v>9</v>
      </c>
      <c r="G486" s="39">
        <v>0.95</v>
      </c>
      <c r="H486" s="40" t="s">
        <v>21</v>
      </c>
      <c r="I486" s="40"/>
      <c r="J486" s="40">
        <v>0.56000000000000005</v>
      </c>
      <c r="K486" s="41">
        <v>2</v>
      </c>
      <c r="L486" s="37" t="s">
        <v>19</v>
      </c>
      <c r="M486" s="42">
        <f t="shared" si="21"/>
        <v>8.5499999999999989</v>
      </c>
      <c r="N486" s="42">
        <f t="shared" si="22"/>
        <v>0.5129999999999999</v>
      </c>
      <c r="O486" s="42">
        <f t="shared" si="23"/>
        <v>10</v>
      </c>
      <c r="P486" s="43" t="str">
        <f>VLOOKUP(J486,Trübheitsgrad!$B$4:$C$8,2)</f>
        <v>C</v>
      </c>
      <c r="Q486" s="37" t="str">
        <f>VLOOKUP(Händler_Namen,HändlerAdressen,4,0)</f>
        <v>Düsseldorf</v>
      </c>
    </row>
    <row r="487" spans="1:17" x14ac:dyDescent="0.25">
      <c r="A487" s="37" t="s">
        <v>28</v>
      </c>
      <c r="B487" s="37" t="s">
        <v>25</v>
      </c>
      <c r="C487" s="37" t="s">
        <v>13</v>
      </c>
      <c r="D487" s="37" t="str">
        <f>VLOOKUP(MitarbeitNamen,MitarbeiterDaten,7,0)</f>
        <v>Klose</v>
      </c>
      <c r="E487" s="37" t="s">
        <v>18</v>
      </c>
      <c r="F487" s="38">
        <v>4</v>
      </c>
      <c r="G487" s="39">
        <v>47.93</v>
      </c>
      <c r="H487" s="40" t="s">
        <v>21</v>
      </c>
      <c r="I487" s="40" t="s">
        <v>21</v>
      </c>
      <c r="J487" s="40">
        <v>0.13</v>
      </c>
      <c r="K487" s="41">
        <v>4</v>
      </c>
      <c r="L487" s="37" t="s">
        <v>22</v>
      </c>
      <c r="M487" s="42">
        <f t="shared" si="21"/>
        <v>191.72</v>
      </c>
      <c r="N487" s="42">
        <f t="shared" si="22"/>
        <v>11.5032</v>
      </c>
      <c r="O487" s="42">
        <f t="shared" si="23"/>
        <v>25</v>
      </c>
      <c r="P487" s="43" t="str">
        <f>VLOOKUP(J487,Trübheitsgrad!$B$4:$C$8,2)</f>
        <v>A</v>
      </c>
      <c r="Q487" s="37" t="str">
        <f>VLOOKUP(Händler_Namen,HändlerAdressen,4,0)</f>
        <v>Köln</v>
      </c>
    </row>
    <row r="488" spans="1:17" x14ac:dyDescent="0.25">
      <c r="A488" s="37" t="s">
        <v>28</v>
      </c>
      <c r="B488" s="37" t="s">
        <v>16</v>
      </c>
      <c r="C488" s="37" t="s">
        <v>17</v>
      </c>
      <c r="D488" s="37" t="str">
        <f>VLOOKUP(MitarbeitNamen,MitarbeiterDaten,7,0)</f>
        <v>Löw</v>
      </c>
      <c r="E488" s="37" t="s">
        <v>14</v>
      </c>
      <c r="F488" s="38">
        <v>582</v>
      </c>
      <c r="G488" s="39">
        <v>0.81</v>
      </c>
      <c r="H488" s="40" t="s">
        <v>21</v>
      </c>
      <c r="I488" s="40"/>
      <c r="J488" s="40">
        <v>0.24</v>
      </c>
      <c r="K488" s="41">
        <v>3</v>
      </c>
      <c r="L488" s="37" t="s">
        <v>15</v>
      </c>
      <c r="M488" s="42">
        <f t="shared" si="21"/>
        <v>471.42</v>
      </c>
      <c r="N488" s="42">
        <f t="shared" si="22"/>
        <v>28.2852</v>
      </c>
      <c r="O488" s="42">
        <f t="shared" si="23"/>
        <v>10</v>
      </c>
      <c r="P488" s="43" t="str">
        <f>VLOOKUP(J488,Trübheitsgrad!$B$4:$C$8,2)</f>
        <v>A</v>
      </c>
      <c r="Q488" s="37" t="str">
        <f>VLOOKUP(Händler_Namen,HändlerAdressen,4,0)</f>
        <v>Köln</v>
      </c>
    </row>
    <row r="489" spans="1:17" x14ac:dyDescent="0.25">
      <c r="A489" s="37" t="s">
        <v>28</v>
      </c>
      <c r="B489" s="37" t="s">
        <v>20</v>
      </c>
      <c r="C489" s="37" t="s">
        <v>85</v>
      </c>
      <c r="D489" s="37" t="str">
        <f>VLOOKUP(MitarbeitNamen,MitarbeiterDaten,7,0)</f>
        <v>Löw</v>
      </c>
      <c r="E489" s="37" t="s">
        <v>18</v>
      </c>
      <c r="F489" s="38">
        <v>2</v>
      </c>
      <c r="G489" s="39">
        <v>45.55</v>
      </c>
      <c r="H489" s="40" t="s">
        <v>21</v>
      </c>
      <c r="I489" s="40"/>
      <c r="J489" s="40">
        <v>0.18</v>
      </c>
      <c r="K489" s="41">
        <v>1</v>
      </c>
      <c r="L489" s="37" t="s">
        <v>22</v>
      </c>
      <c r="M489" s="42">
        <f t="shared" si="21"/>
        <v>91.1</v>
      </c>
      <c r="N489" s="42">
        <f t="shared" si="22"/>
        <v>5.4659999999999993</v>
      </c>
      <c r="O489" s="42">
        <f t="shared" si="23"/>
        <v>10</v>
      </c>
      <c r="P489" s="43" t="str">
        <f>VLOOKUP(J489,Trübheitsgrad!$B$4:$C$8,2)</f>
        <v>A</v>
      </c>
      <c r="Q489" s="37" t="str">
        <f>VLOOKUP(Händler_Namen,HändlerAdressen,4,0)</f>
        <v>Köln</v>
      </c>
    </row>
    <row r="490" spans="1:17" x14ac:dyDescent="0.25">
      <c r="A490" s="37" t="s">
        <v>28</v>
      </c>
      <c r="B490" s="37" t="s">
        <v>0</v>
      </c>
      <c r="C490" s="37" t="s">
        <v>29</v>
      </c>
      <c r="D490" s="37" t="str">
        <f>VLOOKUP(MitarbeitNamen,MitarbeiterDaten,7,0)</f>
        <v>Müller</v>
      </c>
      <c r="E490" s="37" t="s">
        <v>14</v>
      </c>
      <c r="F490" s="38">
        <v>564</v>
      </c>
      <c r="G490" s="39">
        <v>0.31</v>
      </c>
      <c r="H490" s="40"/>
      <c r="I490" s="40"/>
      <c r="J490" s="40">
        <v>0.47</v>
      </c>
      <c r="K490" s="41">
        <v>3</v>
      </c>
      <c r="L490" s="37" t="s">
        <v>15</v>
      </c>
      <c r="M490" s="42">
        <f t="shared" si="21"/>
        <v>174.84</v>
      </c>
      <c r="N490" s="42">
        <f t="shared" si="22"/>
        <v>10.490399999999999</v>
      </c>
      <c r="O490" s="42">
        <f t="shared" si="23"/>
        <v>10</v>
      </c>
      <c r="P490" s="43" t="str">
        <f>VLOOKUP(J490,Trübheitsgrad!$B$4:$C$8,2)</f>
        <v>C</v>
      </c>
      <c r="Q490" s="37" t="str">
        <f>VLOOKUP(Händler_Namen,HändlerAdressen,4,0)</f>
        <v>Köln</v>
      </c>
    </row>
    <row r="491" spans="1:17" x14ac:dyDescent="0.25">
      <c r="A491" s="37" t="s">
        <v>28</v>
      </c>
      <c r="B491" s="37" t="s">
        <v>25</v>
      </c>
      <c r="C491" s="37" t="s">
        <v>26</v>
      </c>
      <c r="D491" s="37" t="e">
        <f>VLOOKUP(MitarbeitNamen,MitarbeiterDaten,7,0)</f>
        <v>#N/A</v>
      </c>
      <c r="E491" s="37" t="s">
        <v>18</v>
      </c>
      <c r="F491" s="38">
        <v>21</v>
      </c>
      <c r="G491" s="39">
        <v>50.1</v>
      </c>
      <c r="H491" s="40" t="s">
        <v>21</v>
      </c>
      <c r="I491" s="40" t="s">
        <v>21</v>
      </c>
      <c r="J491" s="40">
        <v>0.45</v>
      </c>
      <c r="K491" s="41">
        <v>2</v>
      </c>
      <c r="L491" s="37" t="s">
        <v>19</v>
      </c>
      <c r="M491" s="42">
        <f t="shared" si="21"/>
        <v>1052.1000000000001</v>
      </c>
      <c r="N491" s="42">
        <f t="shared" si="22"/>
        <v>94.689000000000007</v>
      </c>
      <c r="O491" s="42">
        <f t="shared" si="23"/>
        <v>25</v>
      </c>
      <c r="P491" s="43" t="str">
        <f>VLOOKUP(J491,Trübheitsgrad!$B$4:$C$8,2)</f>
        <v>B</v>
      </c>
      <c r="Q491" s="37" t="str">
        <f>VLOOKUP(Händler_Namen,HändlerAdressen,4,0)</f>
        <v>Düsseldorf</v>
      </c>
    </row>
    <row r="492" spans="1:17" x14ac:dyDescent="0.25">
      <c r="A492" s="37" t="s">
        <v>28</v>
      </c>
      <c r="B492" s="37" t="s">
        <v>0</v>
      </c>
      <c r="C492" s="37" t="s">
        <v>85</v>
      </c>
      <c r="D492" s="37" t="str">
        <f>VLOOKUP(MitarbeitNamen,MitarbeiterDaten,7,0)</f>
        <v>Löw</v>
      </c>
      <c r="E492" s="37" t="s">
        <v>14</v>
      </c>
      <c r="F492" s="38">
        <v>734</v>
      </c>
      <c r="G492" s="39">
        <v>0.45</v>
      </c>
      <c r="H492" s="40" t="s">
        <v>21</v>
      </c>
      <c r="I492" s="40"/>
      <c r="J492" s="40">
        <v>0.34</v>
      </c>
      <c r="K492" s="41">
        <v>4</v>
      </c>
      <c r="L492" s="37" t="s">
        <v>22</v>
      </c>
      <c r="M492" s="42">
        <f t="shared" si="21"/>
        <v>330.3</v>
      </c>
      <c r="N492" s="42">
        <f t="shared" si="22"/>
        <v>19.818000000000001</v>
      </c>
      <c r="O492" s="42">
        <f t="shared" si="23"/>
        <v>10</v>
      </c>
      <c r="P492" s="43" t="str">
        <f>VLOOKUP(J492,Trübheitsgrad!$B$4:$C$8,2)</f>
        <v>B</v>
      </c>
      <c r="Q492" s="37" t="str">
        <f>VLOOKUP(Händler_Namen,HändlerAdressen,4,0)</f>
        <v>Köln</v>
      </c>
    </row>
    <row r="493" spans="1:17" x14ac:dyDescent="0.25">
      <c r="A493" s="37" t="s">
        <v>28</v>
      </c>
      <c r="B493" s="37" t="s">
        <v>20</v>
      </c>
      <c r="C493" s="37" t="s">
        <v>85</v>
      </c>
      <c r="D493" s="37" t="str">
        <f>VLOOKUP(MitarbeitNamen,MitarbeiterDaten,7,0)</f>
        <v>Löw</v>
      </c>
      <c r="E493" s="37" t="s">
        <v>18</v>
      </c>
      <c r="F493" s="38">
        <v>16</v>
      </c>
      <c r="G493" s="39">
        <v>45.74</v>
      </c>
      <c r="H493" s="40" t="s">
        <v>21</v>
      </c>
      <c r="I493" s="40"/>
      <c r="J493" s="40">
        <v>0.88</v>
      </c>
      <c r="K493" s="41">
        <v>2</v>
      </c>
      <c r="L493" s="37" t="s">
        <v>15</v>
      </c>
      <c r="M493" s="42">
        <f t="shared" si="21"/>
        <v>731.84</v>
      </c>
      <c r="N493" s="42">
        <f t="shared" si="22"/>
        <v>43.910400000000003</v>
      </c>
      <c r="O493" s="42">
        <f t="shared" si="23"/>
        <v>10</v>
      </c>
      <c r="P493" s="43" t="str">
        <f>VLOOKUP(J493,Trübheitsgrad!$B$4:$C$8,2)</f>
        <v>D</v>
      </c>
      <c r="Q493" s="37" t="str">
        <f>VLOOKUP(Händler_Namen,HändlerAdressen,4,0)</f>
        <v>Köln</v>
      </c>
    </row>
    <row r="494" spans="1:17" x14ac:dyDescent="0.25">
      <c r="A494" s="37" t="s">
        <v>28</v>
      </c>
      <c r="B494" s="37" t="s">
        <v>20</v>
      </c>
      <c r="C494" s="37" t="s">
        <v>23</v>
      </c>
      <c r="D494" s="37" t="str">
        <f>VLOOKUP(MitarbeitNamen,MitarbeiterDaten,7,0)</f>
        <v>Müller</v>
      </c>
      <c r="E494" s="37" t="s">
        <v>14</v>
      </c>
      <c r="F494" s="38">
        <v>409</v>
      </c>
      <c r="G494" s="39">
        <v>0.56999999999999995</v>
      </c>
      <c r="H494" s="40" t="s">
        <v>21</v>
      </c>
      <c r="I494" s="40"/>
      <c r="J494" s="40">
        <v>0.56000000000000005</v>
      </c>
      <c r="K494" s="41">
        <v>1</v>
      </c>
      <c r="L494" s="37" t="s">
        <v>24</v>
      </c>
      <c r="M494" s="42">
        <f t="shared" si="21"/>
        <v>233.12999999999997</v>
      </c>
      <c r="N494" s="42">
        <f t="shared" si="22"/>
        <v>13.987799999999998</v>
      </c>
      <c r="O494" s="42">
        <f t="shared" si="23"/>
        <v>10</v>
      </c>
      <c r="P494" s="43" t="str">
        <f>VLOOKUP(J494,Trübheitsgrad!$B$4:$C$8,2)</f>
        <v>C</v>
      </c>
      <c r="Q494" s="37" t="str">
        <f>VLOOKUP(Händler_Namen,HändlerAdressen,4,0)</f>
        <v>München</v>
      </c>
    </row>
    <row r="495" spans="1:17" x14ac:dyDescent="0.25">
      <c r="A495" s="37" t="s">
        <v>28</v>
      </c>
      <c r="B495" s="37" t="s">
        <v>25</v>
      </c>
      <c r="C495" s="37" t="s">
        <v>23</v>
      </c>
      <c r="D495" s="37" t="str">
        <f>VLOOKUP(MitarbeitNamen,MitarbeiterDaten,7,0)</f>
        <v>Müller</v>
      </c>
      <c r="E495" s="37" t="s">
        <v>18</v>
      </c>
      <c r="F495" s="38">
        <v>38</v>
      </c>
      <c r="G495" s="39">
        <v>50.8</v>
      </c>
      <c r="H495" s="40" t="s">
        <v>21</v>
      </c>
      <c r="I495" s="40"/>
      <c r="J495" s="40">
        <v>0.79</v>
      </c>
      <c r="K495" s="41">
        <v>4</v>
      </c>
      <c r="L495" s="37" t="s">
        <v>24</v>
      </c>
      <c r="M495" s="42">
        <f t="shared" si="21"/>
        <v>1930.3999999999999</v>
      </c>
      <c r="N495" s="42">
        <f t="shared" si="22"/>
        <v>173.73599999999999</v>
      </c>
      <c r="O495" s="42">
        <f t="shared" si="23"/>
        <v>10</v>
      </c>
      <c r="P495" s="43" t="str">
        <f>VLOOKUP(J495,Trübheitsgrad!$B$4:$C$8,2)</f>
        <v>D</v>
      </c>
      <c r="Q495" s="37" t="str">
        <f>VLOOKUP(Händler_Namen,HändlerAdressen,4,0)</f>
        <v>München</v>
      </c>
    </row>
    <row r="496" spans="1:17" x14ac:dyDescent="0.25">
      <c r="A496" s="37" t="s">
        <v>28</v>
      </c>
      <c r="B496" s="37" t="s">
        <v>25</v>
      </c>
      <c r="C496" s="37" t="s">
        <v>29</v>
      </c>
      <c r="D496" s="37" t="str">
        <f>VLOOKUP(MitarbeitNamen,MitarbeiterDaten,7,0)</f>
        <v>Müller</v>
      </c>
      <c r="E496" s="37" t="s">
        <v>14</v>
      </c>
      <c r="F496" s="38">
        <v>652</v>
      </c>
      <c r="G496" s="39">
        <v>0.81</v>
      </c>
      <c r="H496" s="40"/>
      <c r="I496" s="40"/>
      <c r="J496" s="40">
        <v>0.75</v>
      </c>
      <c r="K496" s="41">
        <v>5</v>
      </c>
      <c r="L496" s="37" t="s">
        <v>22</v>
      </c>
      <c r="M496" s="42">
        <f t="shared" si="21"/>
        <v>528.12</v>
      </c>
      <c r="N496" s="42">
        <f t="shared" si="22"/>
        <v>31.687200000000001</v>
      </c>
      <c r="O496" s="42">
        <f t="shared" si="23"/>
        <v>10</v>
      </c>
      <c r="P496" s="43" t="str">
        <f>VLOOKUP(J496,Trübheitsgrad!$B$4:$C$8,2)</f>
        <v>D</v>
      </c>
      <c r="Q496" s="37" t="str">
        <f>VLOOKUP(Händler_Namen,HändlerAdressen,4,0)</f>
        <v>Köln</v>
      </c>
    </row>
    <row r="497" spans="1:17" x14ac:dyDescent="0.25">
      <c r="A497" s="37" t="s">
        <v>28</v>
      </c>
      <c r="B497" s="37" t="s">
        <v>25</v>
      </c>
      <c r="C497" s="37" t="s">
        <v>29</v>
      </c>
      <c r="D497" s="37" t="str">
        <f>VLOOKUP(MitarbeitNamen,MitarbeiterDaten,7,0)</f>
        <v>Müller</v>
      </c>
      <c r="E497" s="37" t="s">
        <v>18</v>
      </c>
      <c r="F497" s="38">
        <v>21</v>
      </c>
      <c r="G497" s="39">
        <v>52.97</v>
      </c>
      <c r="H497" s="40" t="s">
        <v>21</v>
      </c>
      <c r="I497" s="40" t="s">
        <v>21</v>
      </c>
      <c r="J497" s="40">
        <v>0.63</v>
      </c>
      <c r="K497" s="41">
        <v>4</v>
      </c>
      <c r="L497" s="37" t="s">
        <v>15</v>
      </c>
      <c r="M497" s="42">
        <f t="shared" si="21"/>
        <v>1112.3699999999999</v>
      </c>
      <c r="N497" s="42">
        <f t="shared" si="22"/>
        <v>100.11329999999998</v>
      </c>
      <c r="O497" s="42">
        <f t="shared" si="23"/>
        <v>25</v>
      </c>
      <c r="P497" s="43" t="str">
        <f>VLOOKUP(J497,Trübheitsgrad!$B$4:$C$8,2)</f>
        <v>D</v>
      </c>
      <c r="Q497" s="37" t="str">
        <f>VLOOKUP(Händler_Namen,HändlerAdressen,4,0)</f>
        <v>Köln</v>
      </c>
    </row>
    <row r="498" spans="1:17" x14ac:dyDescent="0.25">
      <c r="A498" s="37" t="s">
        <v>28</v>
      </c>
      <c r="B498" s="37" t="s">
        <v>0</v>
      </c>
      <c r="C498" s="37" t="s">
        <v>23</v>
      </c>
      <c r="D498" s="37" t="str">
        <f>VLOOKUP(MitarbeitNamen,MitarbeiterDaten,7,0)</f>
        <v>Müller</v>
      </c>
      <c r="E498" s="37" t="s">
        <v>14</v>
      </c>
      <c r="F498" s="38">
        <v>721</v>
      </c>
      <c r="G498" s="39">
        <v>0.69</v>
      </c>
      <c r="H498" s="40" t="s">
        <v>21</v>
      </c>
      <c r="I498" s="40"/>
      <c r="J498" s="40">
        <v>0.68</v>
      </c>
      <c r="K498" s="41">
        <v>3</v>
      </c>
      <c r="L498" s="37" t="s">
        <v>15</v>
      </c>
      <c r="M498" s="42">
        <f t="shared" si="21"/>
        <v>497.48999999999995</v>
      </c>
      <c r="N498" s="42">
        <f t="shared" si="22"/>
        <v>29.849399999999996</v>
      </c>
      <c r="O498" s="42">
        <f t="shared" si="23"/>
        <v>10</v>
      </c>
      <c r="P498" s="43" t="str">
        <f>VLOOKUP(J498,Trübheitsgrad!$B$4:$C$8,2)</f>
        <v>D</v>
      </c>
      <c r="Q498" s="37" t="str">
        <f>VLOOKUP(Händler_Namen,HändlerAdressen,4,0)</f>
        <v>Köln</v>
      </c>
    </row>
    <row r="499" spans="1:17" x14ac:dyDescent="0.25">
      <c r="A499" s="37" t="s">
        <v>28</v>
      </c>
      <c r="B499" s="37" t="s">
        <v>0</v>
      </c>
      <c r="C499" s="37" t="s">
        <v>29</v>
      </c>
      <c r="D499" s="37" t="str">
        <f>VLOOKUP(MitarbeitNamen,MitarbeiterDaten,7,0)</f>
        <v>Müller</v>
      </c>
      <c r="E499" s="37" t="s">
        <v>18</v>
      </c>
      <c r="F499" s="38">
        <v>37</v>
      </c>
      <c r="G499" s="39">
        <v>46.92</v>
      </c>
      <c r="H499" s="40" t="s">
        <v>21</v>
      </c>
      <c r="I499" s="40" t="s">
        <v>21</v>
      </c>
      <c r="J499" s="40">
        <v>0.65</v>
      </c>
      <c r="K499" s="41">
        <v>2</v>
      </c>
      <c r="L499" s="37" t="s">
        <v>19</v>
      </c>
      <c r="M499" s="42">
        <f t="shared" si="21"/>
        <v>1736.04</v>
      </c>
      <c r="N499" s="42">
        <f t="shared" si="22"/>
        <v>156.24359999999999</v>
      </c>
      <c r="O499" s="42">
        <f t="shared" si="23"/>
        <v>25</v>
      </c>
      <c r="P499" s="43" t="str">
        <f>VLOOKUP(J499,Trübheitsgrad!$B$4:$C$8,2)</f>
        <v>D</v>
      </c>
      <c r="Q499" s="37" t="str">
        <f>VLOOKUP(Händler_Namen,HändlerAdressen,4,0)</f>
        <v>Düsseldorf</v>
      </c>
    </row>
    <row r="500" spans="1:17" x14ac:dyDescent="0.25">
      <c r="A500" s="37" t="s">
        <v>28</v>
      </c>
      <c r="B500" s="37" t="s">
        <v>16</v>
      </c>
      <c r="C500" s="37" t="s">
        <v>29</v>
      </c>
      <c r="D500" s="37" t="str">
        <f>VLOOKUP(MitarbeitNamen,MitarbeiterDaten,7,0)</f>
        <v>Müller</v>
      </c>
      <c r="E500" s="37" t="s">
        <v>14</v>
      </c>
      <c r="F500" s="38">
        <v>774</v>
      </c>
      <c r="G500" s="39">
        <v>7.0000000000000007E-2</v>
      </c>
      <c r="H500" s="40" t="s">
        <v>21</v>
      </c>
      <c r="I500" s="40"/>
      <c r="J500" s="40">
        <v>0.75</v>
      </c>
      <c r="K500" s="41">
        <v>4</v>
      </c>
      <c r="L500" s="37" t="s">
        <v>19</v>
      </c>
      <c r="M500" s="42">
        <f t="shared" si="21"/>
        <v>54.180000000000007</v>
      </c>
      <c r="N500" s="42">
        <f t="shared" si="22"/>
        <v>3.2508000000000004</v>
      </c>
      <c r="O500" s="42">
        <f t="shared" si="23"/>
        <v>10</v>
      </c>
      <c r="P500" s="43" t="str">
        <f>VLOOKUP(J500,Trübheitsgrad!$B$4:$C$8,2)</f>
        <v>D</v>
      </c>
      <c r="Q500" s="37" t="str">
        <f>VLOOKUP(Händler_Namen,HändlerAdressen,4,0)</f>
        <v>Düsseldorf</v>
      </c>
    </row>
    <row r="501" spans="1:17" x14ac:dyDescent="0.25">
      <c r="A501" s="37" t="s">
        <v>28</v>
      </c>
      <c r="B501" s="37" t="s">
        <v>16</v>
      </c>
      <c r="C501" s="37" t="s">
        <v>29</v>
      </c>
      <c r="D501" s="37" t="str">
        <f>VLOOKUP(MitarbeitNamen,MitarbeiterDaten,7,0)</f>
        <v>Müller</v>
      </c>
      <c r="E501" s="37" t="s">
        <v>18</v>
      </c>
      <c r="F501" s="38">
        <v>12</v>
      </c>
      <c r="G501" s="39">
        <v>54.5</v>
      </c>
      <c r="H501" s="40" t="s">
        <v>21</v>
      </c>
      <c r="I501" s="40"/>
      <c r="J501" s="40">
        <v>0.12</v>
      </c>
      <c r="K501" s="41">
        <v>3</v>
      </c>
      <c r="L501" s="37" t="s">
        <v>24</v>
      </c>
      <c r="M501" s="42">
        <f t="shared" si="21"/>
        <v>654</v>
      </c>
      <c r="N501" s="42">
        <f t="shared" si="22"/>
        <v>39.24</v>
      </c>
      <c r="O501" s="42">
        <f t="shared" si="23"/>
        <v>10</v>
      </c>
      <c r="P501" s="43" t="str">
        <f>VLOOKUP(J501,Trübheitsgrad!$B$4:$C$8,2)</f>
        <v>A</v>
      </c>
      <c r="Q501" s="37" t="str">
        <f>VLOOKUP(Händler_Namen,HändlerAdressen,4,0)</f>
        <v>München</v>
      </c>
    </row>
    <row r="502" spans="1:17" x14ac:dyDescent="0.25">
      <c r="A502" s="37" t="s">
        <v>28</v>
      </c>
      <c r="B502" s="37" t="s">
        <v>25</v>
      </c>
      <c r="C502" s="37" t="s">
        <v>23</v>
      </c>
      <c r="D502" s="37" t="str">
        <f>VLOOKUP(MitarbeitNamen,MitarbeiterDaten,7,0)</f>
        <v>Müller</v>
      </c>
      <c r="E502" s="37" t="s">
        <v>14</v>
      </c>
      <c r="F502" s="38">
        <v>820</v>
      </c>
      <c r="G502" s="39">
        <v>0.22</v>
      </c>
      <c r="H502" s="40" t="s">
        <v>21</v>
      </c>
      <c r="I502" s="40"/>
      <c r="J502" s="40">
        <v>0.98</v>
      </c>
      <c r="K502" s="41">
        <v>1</v>
      </c>
      <c r="L502" s="37" t="s">
        <v>22</v>
      </c>
      <c r="M502" s="42">
        <f t="shared" si="21"/>
        <v>180.4</v>
      </c>
      <c r="N502" s="42">
        <f t="shared" si="22"/>
        <v>10.824</v>
      </c>
      <c r="O502" s="42">
        <f t="shared" si="23"/>
        <v>10</v>
      </c>
      <c r="P502" s="43" t="str">
        <f>VLOOKUP(J502,Trübheitsgrad!$B$4:$C$8,2)</f>
        <v>E</v>
      </c>
      <c r="Q502" s="37" t="str">
        <f>VLOOKUP(Händler_Namen,HändlerAdressen,4,0)</f>
        <v>Köln</v>
      </c>
    </row>
    <row r="503" spans="1:17" x14ac:dyDescent="0.25">
      <c r="A503" s="37" t="s">
        <v>28</v>
      </c>
      <c r="B503" s="37" t="s">
        <v>25</v>
      </c>
      <c r="C503" s="37" t="s">
        <v>13</v>
      </c>
      <c r="D503" s="37" t="str">
        <f>VLOOKUP(MitarbeitNamen,MitarbeiterDaten,7,0)</f>
        <v>Klose</v>
      </c>
      <c r="E503" s="37" t="s">
        <v>18</v>
      </c>
      <c r="F503" s="38">
        <v>9</v>
      </c>
      <c r="G503" s="39">
        <v>47.37</v>
      </c>
      <c r="H503" s="40" t="s">
        <v>21</v>
      </c>
      <c r="I503" s="40" t="s">
        <v>21</v>
      </c>
      <c r="J503" s="40">
        <v>0.65</v>
      </c>
      <c r="K503" s="41">
        <v>3</v>
      </c>
      <c r="L503" s="37" t="s">
        <v>22</v>
      </c>
      <c r="M503" s="42">
        <f t="shared" si="21"/>
        <v>426.33</v>
      </c>
      <c r="N503" s="42">
        <f t="shared" si="22"/>
        <v>25.579799999999999</v>
      </c>
      <c r="O503" s="42">
        <f t="shared" si="23"/>
        <v>25</v>
      </c>
      <c r="P503" s="43" t="str">
        <f>VLOOKUP(J503,Trübheitsgrad!$B$4:$C$8,2)</f>
        <v>D</v>
      </c>
      <c r="Q503" s="37" t="str">
        <f>VLOOKUP(Händler_Namen,HändlerAdressen,4,0)</f>
        <v>Köln</v>
      </c>
    </row>
    <row r="504" spans="1:17" x14ac:dyDescent="0.25">
      <c r="A504" s="37" t="s">
        <v>28</v>
      </c>
      <c r="B504" s="37" t="s">
        <v>0</v>
      </c>
      <c r="C504" s="37" t="s">
        <v>17</v>
      </c>
      <c r="D504" s="37" t="str">
        <f>VLOOKUP(MitarbeitNamen,MitarbeiterDaten,7,0)</f>
        <v>Löw</v>
      </c>
      <c r="E504" s="37" t="s">
        <v>14</v>
      </c>
      <c r="F504" s="38">
        <v>925</v>
      </c>
      <c r="G504" s="39">
        <v>0.26</v>
      </c>
      <c r="H504" s="40"/>
      <c r="I504" s="40"/>
      <c r="J504" s="40">
        <v>0.33</v>
      </c>
      <c r="K504" s="41">
        <v>2</v>
      </c>
      <c r="L504" s="37" t="s">
        <v>19</v>
      </c>
      <c r="M504" s="42">
        <f t="shared" si="21"/>
        <v>240.5</v>
      </c>
      <c r="N504" s="42">
        <f t="shared" si="22"/>
        <v>14.43</v>
      </c>
      <c r="O504" s="42">
        <f t="shared" si="23"/>
        <v>10</v>
      </c>
      <c r="P504" s="43" t="str">
        <f>VLOOKUP(J504,Trübheitsgrad!$B$4:$C$8,2)</f>
        <v>A</v>
      </c>
      <c r="Q504" s="37" t="str">
        <f>VLOOKUP(Händler_Namen,HändlerAdressen,4,0)</f>
        <v>Düsseldorf</v>
      </c>
    </row>
    <row r="505" spans="1:17" x14ac:dyDescent="0.25">
      <c r="A505" s="37" t="s">
        <v>28</v>
      </c>
      <c r="B505" s="37" t="s">
        <v>16</v>
      </c>
      <c r="C505" s="37" t="s">
        <v>85</v>
      </c>
      <c r="D505" s="37" t="str">
        <f>VLOOKUP(MitarbeitNamen,MitarbeiterDaten,7,0)</f>
        <v>Löw</v>
      </c>
      <c r="E505" s="37" t="s">
        <v>18</v>
      </c>
      <c r="F505" s="38">
        <v>13</v>
      </c>
      <c r="G505" s="39">
        <v>52.14</v>
      </c>
      <c r="H505" s="40" t="s">
        <v>21</v>
      </c>
      <c r="I505" s="40" t="s">
        <v>21</v>
      </c>
      <c r="J505" s="40">
        <v>0.94</v>
      </c>
      <c r="K505" s="41">
        <v>4</v>
      </c>
      <c r="L505" s="37" t="s">
        <v>22</v>
      </c>
      <c r="M505" s="42">
        <f t="shared" si="21"/>
        <v>677.82</v>
      </c>
      <c r="N505" s="42">
        <f t="shared" si="22"/>
        <v>40.669200000000004</v>
      </c>
      <c r="O505" s="42">
        <f t="shared" si="23"/>
        <v>25</v>
      </c>
      <c r="P505" s="43" t="str">
        <f>VLOOKUP(J505,Trübheitsgrad!$B$4:$C$8,2)</f>
        <v>E</v>
      </c>
      <c r="Q505" s="37" t="str">
        <f>VLOOKUP(Händler_Namen,HändlerAdressen,4,0)</f>
        <v>Köln</v>
      </c>
    </row>
    <row r="506" spans="1:17" x14ac:dyDescent="0.25">
      <c r="A506" s="37" t="s">
        <v>28</v>
      </c>
      <c r="B506" s="37" t="s">
        <v>16</v>
      </c>
      <c r="C506" s="37" t="s">
        <v>29</v>
      </c>
      <c r="D506" s="37" t="str">
        <f>VLOOKUP(MitarbeitNamen,MitarbeiterDaten,7,0)</f>
        <v>Müller</v>
      </c>
      <c r="E506" s="37" t="s">
        <v>14</v>
      </c>
      <c r="F506" s="38">
        <v>665</v>
      </c>
      <c r="G506" s="39">
        <v>0.77</v>
      </c>
      <c r="H506" s="40" t="s">
        <v>21</v>
      </c>
      <c r="I506" s="40"/>
      <c r="J506" s="40">
        <v>0.06</v>
      </c>
      <c r="K506" s="41">
        <v>2</v>
      </c>
      <c r="L506" s="37" t="s">
        <v>15</v>
      </c>
      <c r="M506" s="42">
        <f t="shared" si="21"/>
        <v>512.05000000000007</v>
      </c>
      <c r="N506" s="42">
        <f t="shared" si="22"/>
        <v>30.723000000000003</v>
      </c>
      <c r="O506" s="42">
        <f t="shared" si="23"/>
        <v>10</v>
      </c>
      <c r="P506" s="43" t="str">
        <f>VLOOKUP(J506,Trübheitsgrad!$B$4:$C$8,2)</f>
        <v>A</v>
      </c>
      <c r="Q506" s="37" t="str">
        <f>VLOOKUP(Händler_Namen,HändlerAdressen,4,0)</f>
        <v>Köln</v>
      </c>
    </row>
    <row r="507" spans="1:17" x14ac:dyDescent="0.25">
      <c r="A507" s="37" t="s">
        <v>28</v>
      </c>
      <c r="B507" s="37" t="s">
        <v>25</v>
      </c>
      <c r="C507" s="37" t="s">
        <v>26</v>
      </c>
      <c r="D507" s="37" t="e">
        <f>VLOOKUP(MitarbeitNamen,MitarbeiterDaten,7,0)</f>
        <v>#N/A</v>
      </c>
      <c r="E507" s="37" t="s">
        <v>18</v>
      </c>
      <c r="F507" s="38">
        <v>38</v>
      </c>
      <c r="G507" s="39">
        <v>48.08</v>
      </c>
      <c r="H507" s="40"/>
      <c r="I507" s="40" t="s">
        <v>21</v>
      </c>
      <c r="J507" s="40">
        <v>0.05</v>
      </c>
      <c r="K507" s="41">
        <v>1</v>
      </c>
      <c r="L507" s="37" t="s">
        <v>19</v>
      </c>
      <c r="M507" s="42">
        <f t="shared" si="21"/>
        <v>1827.04</v>
      </c>
      <c r="N507" s="42">
        <f t="shared" si="22"/>
        <v>164.43359999999998</v>
      </c>
      <c r="O507" s="42">
        <f t="shared" si="23"/>
        <v>25</v>
      </c>
      <c r="P507" s="43" t="str">
        <f>VLOOKUP(J507,Trübheitsgrad!$B$4:$C$8,2)</f>
        <v>A</v>
      </c>
      <c r="Q507" s="37" t="str">
        <f>VLOOKUP(Händler_Namen,HändlerAdressen,4,0)</f>
        <v>Düsseldorf</v>
      </c>
    </row>
    <row r="508" spans="1:17" x14ac:dyDescent="0.25">
      <c r="A508" s="37" t="s">
        <v>28</v>
      </c>
      <c r="B508" s="37" t="s">
        <v>20</v>
      </c>
      <c r="C508" s="37" t="s">
        <v>85</v>
      </c>
      <c r="D508" s="37" t="str">
        <f>VLOOKUP(MitarbeitNamen,MitarbeiterDaten,7,0)</f>
        <v>Löw</v>
      </c>
      <c r="E508" s="37" t="s">
        <v>14</v>
      </c>
      <c r="F508" s="38">
        <v>825</v>
      </c>
      <c r="G508" s="39">
        <v>0.72</v>
      </c>
      <c r="H508" s="40"/>
      <c r="I508" s="40"/>
      <c r="J508" s="40">
        <v>0.48</v>
      </c>
      <c r="K508" s="41">
        <v>4</v>
      </c>
      <c r="L508" s="37" t="s">
        <v>19</v>
      </c>
      <c r="M508" s="42">
        <f t="shared" si="21"/>
        <v>594</v>
      </c>
      <c r="N508" s="42">
        <f t="shared" si="22"/>
        <v>35.64</v>
      </c>
      <c r="O508" s="42">
        <f t="shared" si="23"/>
        <v>10</v>
      </c>
      <c r="P508" s="43" t="str">
        <f>VLOOKUP(J508,Trübheitsgrad!$B$4:$C$8,2)</f>
        <v>C</v>
      </c>
      <c r="Q508" s="37" t="str">
        <f>VLOOKUP(Händler_Namen,HändlerAdressen,4,0)</f>
        <v>Düsseldorf</v>
      </c>
    </row>
    <row r="509" spans="1:17" x14ac:dyDescent="0.25">
      <c r="A509" s="37" t="s">
        <v>28</v>
      </c>
      <c r="B509" s="37" t="s">
        <v>20</v>
      </c>
      <c r="C509" s="37" t="s">
        <v>85</v>
      </c>
      <c r="D509" s="37" t="str">
        <f>VLOOKUP(MitarbeitNamen,MitarbeiterDaten,7,0)</f>
        <v>Löw</v>
      </c>
      <c r="E509" s="37" t="s">
        <v>18</v>
      </c>
      <c r="F509" s="38">
        <v>45</v>
      </c>
      <c r="G509" s="39">
        <v>47.23</v>
      </c>
      <c r="H509" s="40" t="s">
        <v>21</v>
      </c>
      <c r="I509" s="40" t="s">
        <v>21</v>
      </c>
      <c r="J509" s="40">
        <v>0.71</v>
      </c>
      <c r="K509" s="41">
        <v>5</v>
      </c>
      <c r="L509" s="37" t="s">
        <v>15</v>
      </c>
      <c r="M509" s="42">
        <f t="shared" si="21"/>
        <v>2125.35</v>
      </c>
      <c r="N509" s="42">
        <f t="shared" si="22"/>
        <v>191.28149999999999</v>
      </c>
      <c r="O509" s="42">
        <f t="shared" si="23"/>
        <v>25</v>
      </c>
      <c r="P509" s="43" t="str">
        <f>VLOOKUP(J509,Trübheitsgrad!$B$4:$C$8,2)</f>
        <v>D</v>
      </c>
      <c r="Q509" s="37" t="str">
        <f>VLOOKUP(Händler_Namen,HändlerAdressen,4,0)</f>
        <v>Köln</v>
      </c>
    </row>
    <row r="510" spans="1:17" x14ac:dyDescent="0.25">
      <c r="A510" s="37" t="s">
        <v>28</v>
      </c>
      <c r="B510" s="37" t="s">
        <v>16</v>
      </c>
      <c r="C510" s="37" t="s">
        <v>23</v>
      </c>
      <c r="D510" s="37" t="str">
        <f>VLOOKUP(MitarbeitNamen,MitarbeiterDaten,7,0)</f>
        <v>Müller</v>
      </c>
      <c r="E510" s="37" t="s">
        <v>14</v>
      </c>
      <c r="F510" s="38">
        <v>356</v>
      </c>
      <c r="G510" s="39">
        <v>0.55000000000000004</v>
      </c>
      <c r="H510" s="40" t="s">
        <v>21</v>
      </c>
      <c r="I510" s="40"/>
      <c r="J510" s="40">
        <v>0.35</v>
      </c>
      <c r="K510" s="41">
        <v>4</v>
      </c>
      <c r="L510" s="37" t="s">
        <v>22</v>
      </c>
      <c r="M510" s="42">
        <f t="shared" si="21"/>
        <v>195.8</v>
      </c>
      <c r="N510" s="42">
        <f t="shared" si="22"/>
        <v>11.748000000000001</v>
      </c>
      <c r="O510" s="42">
        <f t="shared" si="23"/>
        <v>10</v>
      </c>
      <c r="P510" s="43" t="str">
        <f>VLOOKUP(J510,Trübheitsgrad!$B$4:$C$8,2)</f>
        <v>B</v>
      </c>
      <c r="Q510" s="37" t="str">
        <f>VLOOKUP(Händler_Namen,HändlerAdressen,4,0)</f>
        <v>Köln</v>
      </c>
    </row>
    <row r="511" spans="1:17" x14ac:dyDescent="0.25">
      <c r="A511" s="37" t="s">
        <v>28</v>
      </c>
      <c r="B511" s="37" t="s">
        <v>0</v>
      </c>
      <c r="C511" s="37" t="s">
        <v>23</v>
      </c>
      <c r="D511" s="37" t="str">
        <f>VLOOKUP(MitarbeitNamen,MitarbeiterDaten,7,0)</f>
        <v>Müller</v>
      </c>
      <c r="E511" s="37" t="s">
        <v>18</v>
      </c>
      <c r="F511" s="38">
        <v>18</v>
      </c>
      <c r="G511" s="39">
        <v>47.04</v>
      </c>
      <c r="H511" s="40" t="s">
        <v>21</v>
      </c>
      <c r="I511" s="40" t="s">
        <v>21</v>
      </c>
      <c r="J511" s="40">
        <v>0.63</v>
      </c>
      <c r="K511" s="41">
        <v>3</v>
      </c>
      <c r="L511" s="37" t="s">
        <v>24</v>
      </c>
      <c r="M511" s="42">
        <f t="shared" si="21"/>
        <v>846.72</v>
      </c>
      <c r="N511" s="42">
        <f t="shared" si="22"/>
        <v>50.803199999999997</v>
      </c>
      <c r="O511" s="42">
        <f t="shared" si="23"/>
        <v>25</v>
      </c>
      <c r="P511" s="43" t="str">
        <f>VLOOKUP(J511,Trübheitsgrad!$B$4:$C$8,2)</f>
        <v>D</v>
      </c>
      <c r="Q511" s="37" t="str">
        <f>VLOOKUP(Händler_Namen,HändlerAdressen,4,0)</f>
        <v>München</v>
      </c>
    </row>
    <row r="512" spans="1:17" x14ac:dyDescent="0.25">
      <c r="A512" s="37" t="s">
        <v>28</v>
      </c>
      <c r="B512" s="37" t="s">
        <v>20</v>
      </c>
      <c r="C512" s="37" t="s">
        <v>29</v>
      </c>
      <c r="D512" s="37" t="str">
        <f>VLOOKUP(MitarbeitNamen,MitarbeiterDaten,7,0)</f>
        <v>Müller</v>
      </c>
      <c r="E512" s="37" t="s">
        <v>14</v>
      </c>
      <c r="F512" s="38">
        <v>579</v>
      </c>
      <c r="G512" s="39">
        <v>0.63</v>
      </c>
      <c r="H512" s="40" t="s">
        <v>21</v>
      </c>
      <c r="I512" s="40"/>
      <c r="J512" s="40">
        <v>0.67</v>
      </c>
      <c r="K512" s="41">
        <v>2</v>
      </c>
      <c r="L512" s="37" t="s">
        <v>24</v>
      </c>
      <c r="M512" s="42">
        <f t="shared" si="21"/>
        <v>364.77</v>
      </c>
      <c r="N512" s="42">
        <f t="shared" si="22"/>
        <v>21.886199999999999</v>
      </c>
      <c r="O512" s="42">
        <f t="shared" si="23"/>
        <v>10</v>
      </c>
      <c r="P512" s="43" t="str">
        <f>VLOOKUP(J512,Trübheitsgrad!$B$4:$C$8,2)</f>
        <v>D</v>
      </c>
      <c r="Q512" s="37" t="str">
        <f>VLOOKUP(Händler_Namen,HändlerAdressen,4,0)</f>
        <v>München</v>
      </c>
    </row>
    <row r="513" spans="1:17" x14ac:dyDescent="0.25">
      <c r="A513" s="37" t="s">
        <v>28</v>
      </c>
      <c r="B513" s="37" t="s">
        <v>0</v>
      </c>
      <c r="C513" s="37" t="s">
        <v>23</v>
      </c>
      <c r="D513" s="37" t="str">
        <f>VLOOKUP(MitarbeitNamen,MitarbeiterDaten,7,0)</f>
        <v>Müller</v>
      </c>
      <c r="E513" s="37" t="s">
        <v>18</v>
      </c>
      <c r="F513" s="38">
        <v>7</v>
      </c>
      <c r="G513" s="39">
        <v>45.61</v>
      </c>
      <c r="H513" s="40" t="s">
        <v>21</v>
      </c>
      <c r="I513" s="40" t="s">
        <v>21</v>
      </c>
      <c r="J513" s="40">
        <v>0.57999999999999996</v>
      </c>
      <c r="K513" s="41">
        <v>4</v>
      </c>
      <c r="L513" s="37" t="s">
        <v>15</v>
      </c>
      <c r="M513" s="42">
        <f t="shared" si="21"/>
        <v>319.27</v>
      </c>
      <c r="N513" s="42">
        <f t="shared" si="22"/>
        <v>19.156199999999998</v>
      </c>
      <c r="O513" s="42">
        <f t="shared" si="23"/>
        <v>25</v>
      </c>
      <c r="P513" s="43" t="str">
        <f>VLOOKUP(J513,Trübheitsgrad!$B$4:$C$8,2)</f>
        <v>D</v>
      </c>
      <c r="Q513" s="37" t="str">
        <f>VLOOKUP(Händler_Namen,HändlerAdressen,4,0)</f>
        <v>Köln</v>
      </c>
    </row>
    <row r="514" spans="1:17" x14ac:dyDescent="0.25">
      <c r="A514" s="37" t="s">
        <v>28</v>
      </c>
      <c r="B514" s="37" t="s">
        <v>25</v>
      </c>
      <c r="C514" s="37" t="s">
        <v>29</v>
      </c>
      <c r="D514" s="37" t="str">
        <f>VLOOKUP(MitarbeitNamen,MitarbeiterDaten,7,0)</f>
        <v>Müller</v>
      </c>
      <c r="E514" s="37" t="s">
        <v>14</v>
      </c>
      <c r="F514" s="38">
        <v>634</v>
      </c>
      <c r="G514" s="39">
        <v>0.84</v>
      </c>
      <c r="H514" s="40"/>
      <c r="I514" s="40"/>
      <c r="J514" s="40">
        <v>0.74</v>
      </c>
      <c r="K514" s="41">
        <v>3</v>
      </c>
      <c r="L514" s="37" t="s">
        <v>19</v>
      </c>
      <c r="M514" s="42">
        <f t="shared" si="21"/>
        <v>532.55999999999995</v>
      </c>
      <c r="N514" s="42">
        <f t="shared" si="22"/>
        <v>31.953599999999994</v>
      </c>
      <c r="O514" s="42">
        <f t="shared" si="23"/>
        <v>10</v>
      </c>
      <c r="P514" s="43" t="str">
        <f>VLOOKUP(J514,Trübheitsgrad!$B$4:$C$8,2)</f>
        <v>D</v>
      </c>
      <c r="Q514" s="37" t="str">
        <f>VLOOKUP(Händler_Namen,HändlerAdressen,4,0)</f>
        <v>Düsseldorf</v>
      </c>
    </row>
    <row r="515" spans="1:17" x14ac:dyDescent="0.25">
      <c r="A515" s="37" t="s">
        <v>28</v>
      </c>
      <c r="B515" s="37" t="s">
        <v>20</v>
      </c>
      <c r="C515" s="37" t="s">
        <v>29</v>
      </c>
      <c r="D515" s="37" t="str">
        <f>VLOOKUP(MitarbeitNamen,MitarbeiterDaten,7,0)</f>
        <v>Müller</v>
      </c>
      <c r="E515" s="37" t="s">
        <v>18</v>
      </c>
      <c r="F515" s="38">
        <v>32</v>
      </c>
      <c r="G515" s="39">
        <v>49.25</v>
      </c>
      <c r="H515" s="40" t="s">
        <v>21</v>
      </c>
      <c r="I515" s="40"/>
      <c r="J515" s="40">
        <v>0.76</v>
      </c>
      <c r="K515" s="41">
        <v>1</v>
      </c>
      <c r="L515" s="37" t="s">
        <v>22</v>
      </c>
      <c r="M515" s="42">
        <f t="shared" si="21"/>
        <v>1576</v>
      </c>
      <c r="N515" s="42">
        <f t="shared" si="22"/>
        <v>141.84</v>
      </c>
      <c r="O515" s="42">
        <f t="shared" si="23"/>
        <v>10</v>
      </c>
      <c r="P515" s="43" t="str">
        <f>VLOOKUP(J515,Trübheitsgrad!$B$4:$C$8,2)</f>
        <v>D</v>
      </c>
      <c r="Q515" s="37" t="str">
        <f>VLOOKUP(Händler_Namen,HändlerAdressen,4,0)</f>
        <v>Köln</v>
      </c>
    </row>
    <row r="516" spans="1:17" x14ac:dyDescent="0.25">
      <c r="A516" s="37" t="s">
        <v>28</v>
      </c>
      <c r="B516" s="37" t="s">
        <v>16</v>
      </c>
      <c r="C516" s="37" t="s">
        <v>29</v>
      </c>
      <c r="D516" s="37" t="str">
        <f>VLOOKUP(MitarbeitNamen,MitarbeiterDaten,7,0)</f>
        <v>Müller</v>
      </c>
      <c r="E516" s="37" t="s">
        <v>14</v>
      </c>
      <c r="F516" s="38">
        <v>187</v>
      </c>
      <c r="G516" s="39">
        <v>0.5</v>
      </c>
      <c r="H516" s="40" t="s">
        <v>21</v>
      </c>
      <c r="I516" s="40"/>
      <c r="J516" s="40">
        <v>0.63</v>
      </c>
      <c r="K516" s="41">
        <v>3</v>
      </c>
      <c r="L516" s="37" t="s">
        <v>24</v>
      </c>
      <c r="M516" s="42">
        <f t="shared" si="21"/>
        <v>93.5</v>
      </c>
      <c r="N516" s="42">
        <f t="shared" si="22"/>
        <v>5.6099999999999994</v>
      </c>
      <c r="O516" s="42">
        <f t="shared" si="23"/>
        <v>10</v>
      </c>
      <c r="P516" s="43" t="str">
        <f>VLOOKUP(J516,Trübheitsgrad!$B$4:$C$8,2)</f>
        <v>D</v>
      </c>
      <c r="Q516" s="37" t="str">
        <f>VLOOKUP(Händler_Namen,HändlerAdressen,4,0)</f>
        <v>München</v>
      </c>
    </row>
    <row r="517" spans="1:17" x14ac:dyDescent="0.25">
      <c r="A517" s="37" t="s">
        <v>28</v>
      </c>
      <c r="B517" s="37" t="s">
        <v>25</v>
      </c>
      <c r="C517" s="37" t="s">
        <v>23</v>
      </c>
      <c r="D517" s="37" t="str">
        <f>VLOOKUP(MitarbeitNamen,MitarbeiterDaten,7,0)</f>
        <v>Müller</v>
      </c>
      <c r="E517" s="37" t="s">
        <v>18</v>
      </c>
      <c r="F517" s="38">
        <v>49</v>
      </c>
      <c r="G517" s="39">
        <v>52.69</v>
      </c>
      <c r="H517" s="40" t="s">
        <v>21</v>
      </c>
      <c r="I517" s="40"/>
      <c r="J517" s="40">
        <v>0.88</v>
      </c>
      <c r="K517" s="41">
        <v>2</v>
      </c>
      <c r="L517" s="37" t="s">
        <v>15</v>
      </c>
      <c r="M517" s="42">
        <f t="shared" si="21"/>
        <v>2581.81</v>
      </c>
      <c r="N517" s="42">
        <f t="shared" si="22"/>
        <v>232.3629</v>
      </c>
      <c r="O517" s="42">
        <f t="shared" si="23"/>
        <v>10</v>
      </c>
      <c r="P517" s="43" t="str">
        <f>VLOOKUP(J517,Trübheitsgrad!$B$4:$C$8,2)</f>
        <v>D</v>
      </c>
      <c r="Q517" s="37" t="str">
        <f>VLOOKUP(Händler_Namen,HändlerAdressen,4,0)</f>
        <v>Köln</v>
      </c>
    </row>
    <row r="518" spans="1:17" x14ac:dyDescent="0.25">
      <c r="A518" s="37" t="s">
        <v>28</v>
      </c>
      <c r="B518" s="37" t="s">
        <v>25</v>
      </c>
      <c r="C518" s="37" t="s">
        <v>13</v>
      </c>
      <c r="D518" s="37" t="str">
        <f>VLOOKUP(MitarbeitNamen,MitarbeiterDaten,7,0)</f>
        <v>Klose</v>
      </c>
      <c r="E518" s="37" t="s">
        <v>14</v>
      </c>
      <c r="F518" s="38">
        <v>381</v>
      </c>
      <c r="G518" s="39">
        <v>0.48</v>
      </c>
      <c r="H518" s="40"/>
      <c r="I518" s="40"/>
      <c r="J518" s="40">
        <v>0.5</v>
      </c>
      <c r="K518" s="41">
        <v>4</v>
      </c>
      <c r="L518" s="37" t="s">
        <v>15</v>
      </c>
      <c r="M518" s="42">
        <f t="shared" si="21"/>
        <v>182.88</v>
      </c>
      <c r="N518" s="42">
        <f t="shared" si="22"/>
        <v>10.972799999999999</v>
      </c>
      <c r="O518" s="42">
        <f t="shared" si="23"/>
        <v>10</v>
      </c>
      <c r="P518" s="43" t="str">
        <f>VLOOKUP(J518,Trübheitsgrad!$B$4:$C$8,2)</f>
        <v>C</v>
      </c>
      <c r="Q518" s="37" t="str">
        <f>VLOOKUP(Händler_Namen,HändlerAdressen,4,0)</f>
        <v>Köln</v>
      </c>
    </row>
    <row r="519" spans="1:17" x14ac:dyDescent="0.25">
      <c r="A519" s="37" t="s">
        <v>28</v>
      </c>
      <c r="B519" s="37" t="s">
        <v>0</v>
      </c>
      <c r="C519" s="37" t="s">
        <v>17</v>
      </c>
      <c r="D519" s="37" t="str">
        <f>VLOOKUP(MitarbeitNamen,MitarbeiterDaten,7,0)</f>
        <v>Löw</v>
      </c>
      <c r="E519" s="37" t="s">
        <v>18</v>
      </c>
      <c r="F519" s="38">
        <v>27</v>
      </c>
      <c r="G519" s="39">
        <v>51.74</v>
      </c>
      <c r="H519" s="40" t="s">
        <v>21</v>
      </c>
      <c r="I519" s="40" t="s">
        <v>21</v>
      </c>
      <c r="J519" s="40">
        <v>0.7</v>
      </c>
      <c r="K519" s="41">
        <v>2</v>
      </c>
      <c r="L519" s="37" t="s">
        <v>19</v>
      </c>
      <c r="M519" s="42">
        <f t="shared" si="21"/>
        <v>1396.98</v>
      </c>
      <c r="N519" s="42">
        <f t="shared" si="22"/>
        <v>125.7282</v>
      </c>
      <c r="O519" s="42">
        <f t="shared" si="23"/>
        <v>25</v>
      </c>
      <c r="P519" s="43" t="str">
        <f>VLOOKUP(J519,Trübheitsgrad!$B$4:$C$8,2)</f>
        <v>D</v>
      </c>
      <c r="Q519" s="37" t="str">
        <f>VLOOKUP(Händler_Namen,HändlerAdressen,4,0)</f>
        <v>Düsseldorf</v>
      </c>
    </row>
    <row r="520" spans="1:17" x14ac:dyDescent="0.25">
      <c r="A520" s="37" t="s">
        <v>28</v>
      </c>
      <c r="B520" s="37" t="s">
        <v>16</v>
      </c>
      <c r="C520" s="37" t="s">
        <v>85</v>
      </c>
      <c r="D520" s="37" t="str">
        <f>VLOOKUP(MitarbeitNamen,MitarbeiterDaten,7,0)</f>
        <v>Löw</v>
      </c>
      <c r="E520" s="37" t="s">
        <v>14</v>
      </c>
      <c r="F520" s="38">
        <v>38</v>
      </c>
      <c r="G520" s="39">
        <v>0.65</v>
      </c>
      <c r="H520" s="40"/>
      <c r="I520" s="40"/>
      <c r="J520" s="40">
        <v>0.38</v>
      </c>
      <c r="K520" s="41">
        <v>1</v>
      </c>
      <c r="L520" s="37" t="s">
        <v>19</v>
      </c>
      <c r="M520" s="42">
        <f t="shared" ref="M520:M583" si="24">F520*G520</f>
        <v>24.7</v>
      </c>
      <c r="N520" s="42">
        <f t="shared" ref="N520:N583" si="25">IF(M520&lt;1000,$H$2*M520,$H$1*M520)</f>
        <v>1.482</v>
      </c>
      <c r="O520" s="42">
        <f t="shared" ref="O520:O583" si="26">IF(I520="x",25,10)</f>
        <v>10</v>
      </c>
      <c r="P520" s="43" t="str">
        <f>VLOOKUP(J520,Trübheitsgrad!$B$4:$C$8,2)</f>
        <v>B</v>
      </c>
      <c r="Q520" s="37" t="str">
        <f>VLOOKUP(Händler_Namen,HändlerAdressen,4,0)</f>
        <v>Düsseldorf</v>
      </c>
    </row>
    <row r="521" spans="1:17" x14ac:dyDescent="0.25">
      <c r="A521" s="37" t="s">
        <v>28</v>
      </c>
      <c r="B521" s="37" t="s">
        <v>16</v>
      </c>
      <c r="C521" s="37" t="s">
        <v>29</v>
      </c>
      <c r="D521" s="37" t="str">
        <f>VLOOKUP(MitarbeitNamen,MitarbeiterDaten,7,0)</f>
        <v>Müller</v>
      </c>
      <c r="E521" s="37" t="s">
        <v>18</v>
      </c>
      <c r="F521" s="38">
        <v>45</v>
      </c>
      <c r="G521" s="39">
        <v>48.4</v>
      </c>
      <c r="H521" s="40" t="s">
        <v>21</v>
      </c>
      <c r="I521" s="40" t="s">
        <v>21</v>
      </c>
      <c r="J521" s="40">
        <v>0.14000000000000001</v>
      </c>
      <c r="K521" s="41">
        <v>4</v>
      </c>
      <c r="L521" s="37" t="s">
        <v>22</v>
      </c>
      <c r="M521" s="42">
        <f t="shared" si="24"/>
        <v>2178</v>
      </c>
      <c r="N521" s="42">
        <f t="shared" si="25"/>
        <v>196.01999999999998</v>
      </c>
      <c r="O521" s="42">
        <f t="shared" si="26"/>
        <v>25</v>
      </c>
      <c r="P521" s="43" t="str">
        <f>VLOOKUP(J521,Trübheitsgrad!$B$4:$C$8,2)</f>
        <v>A</v>
      </c>
      <c r="Q521" s="37" t="str">
        <f>VLOOKUP(Händler_Namen,HändlerAdressen,4,0)</f>
        <v>Köln</v>
      </c>
    </row>
    <row r="522" spans="1:17" x14ac:dyDescent="0.25">
      <c r="A522" s="37" t="s">
        <v>28</v>
      </c>
      <c r="B522" s="37" t="s">
        <v>25</v>
      </c>
      <c r="C522" s="37" t="s">
        <v>26</v>
      </c>
      <c r="D522" s="37" t="e">
        <f>VLOOKUP(MitarbeitNamen,MitarbeiterDaten,7,0)</f>
        <v>#N/A</v>
      </c>
      <c r="E522" s="37" t="s">
        <v>14</v>
      </c>
      <c r="F522" s="38">
        <v>117</v>
      </c>
      <c r="G522" s="39">
        <v>0.43</v>
      </c>
      <c r="H522" s="40" t="s">
        <v>21</v>
      </c>
      <c r="I522" s="40"/>
      <c r="J522" s="40">
        <v>0.4</v>
      </c>
      <c r="K522" s="41">
        <v>5</v>
      </c>
      <c r="L522" s="37" t="s">
        <v>15</v>
      </c>
      <c r="M522" s="42">
        <f t="shared" si="24"/>
        <v>50.31</v>
      </c>
      <c r="N522" s="42">
        <f t="shared" si="25"/>
        <v>3.0186000000000002</v>
      </c>
      <c r="O522" s="42">
        <f t="shared" si="26"/>
        <v>10</v>
      </c>
      <c r="P522" s="43" t="str">
        <f>VLOOKUP(J522,Trübheitsgrad!$B$4:$C$8,2)</f>
        <v>B</v>
      </c>
      <c r="Q522" s="37" t="str">
        <f>VLOOKUP(Händler_Namen,HändlerAdressen,4,0)</f>
        <v>Köln</v>
      </c>
    </row>
    <row r="523" spans="1:17" x14ac:dyDescent="0.25">
      <c r="A523" s="37" t="s">
        <v>28</v>
      </c>
      <c r="B523" s="37" t="s">
        <v>20</v>
      </c>
      <c r="C523" s="37" t="s">
        <v>85</v>
      </c>
      <c r="D523" s="37" t="str">
        <f>VLOOKUP(MitarbeitNamen,MitarbeiterDaten,7,0)</f>
        <v>Löw</v>
      </c>
      <c r="E523" s="37" t="s">
        <v>18</v>
      </c>
      <c r="F523" s="38">
        <v>39</v>
      </c>
      <c r="G523" s="39">
        <v>48.58</v>
      </c>
      <c r="H523" s="40" t="s">
        <v>21</v>
      </c>
      <c r="I523" s="40"/>
      <c r="J523" s="40">
        <v>0.2</v>
      </c>
      <c r="K523" s="41">
        <v>4</v>
      </c>
      <c r="L523" s="37" t="s">
        <v>22</v>
      </c>
      <c r="M523" s="42">
        <f t="shared" si="24"/>
        <v>1894.62</v>
      </c>
      <c r="N523" s="42">
        <f t="shared" si="25"/>
        <v>170.51579999999998</v>
      </c>
      <c r="O523" s="42">
        <f t="shared" si="26"/>
        <v>10</v>
      </c>
      <c r="P523" s="43" t="str">
        <f>VLOOKUP(J523,Trübheitsgrad!$B$4:$C$8,2)</f>
        <v>A</v>
      </c>
      <c r="Q523" s="37" t="str">
        <f>VLOOKUP(Händler_Namen,HändlerAdressen,4,0)</f>
        <v>Köln</v>
      </c>
    </row>
    <row r="524" spans="1:17" x14ac:dyDescent="0.25">
      <c r="A524" s="37" t="s">
        <v>28</v>
      </c>
      <c r="B524" s="37" t="s">
        <v>20</v>
      </c>
      <c r="C524" s="37" t="s">
        <v>85</v>
      </c>
      <c r="D524" s="37" t="str">
        <f>VLOOKUP(MitarbeitNamen,MitarbeiterDaten,7,0)</f>
        <v>Löw</v>
      </c>
      <c r="E524" s="37" t="s">
        <v>14</v>
      </c>
      <c r="F524" s="38">
        <v>412</v>
      </c>
      <c r="G524" s="39">
        <v>0.75</v>
      </c>
      <c r="H524" s="40" t="s">
        <v>21</v>
      </c>
      <c r="I524" s="40"/>
      <c r="J524" s="40">
        <v>0.49</v>
      </c>
      <c r="K524" s="41">
        <v>3</v>
      </c>
      <c r="L524" s="37" t="s">
        <v>15</v>
      </c>
      <c r="M524" s="42">
        <f t="shared" si="24"/>
        <v>309</v>
      </c>
      <c r="N524" s="42">
        <f t="shared" si="25"/>
        <v>18.54</v>
      </c>
      <c r="O524" s="42">
        <f t="shared" si="26"/>
        <v>10</v>
      </c>
      <c r="P524" s="43" t="str">
        <f>VLOOKUP(J524,Trübheitsgrad!$B$4:$C$8,2)</f>
        <v>C</v>
      </c>
      <c r="Q524" s="37" t="str">
        <f>VLOOKUP(Händler_Namen,HändlerAdressen,4,0)</f>
        <v>Köln</v>
      </c>
    </row>
    <row r="525" spans="1:17" x14ac:dyDescent="0.25">
      <c r="A525" s="37" t="s">
        <v>28</v>
      </c>
      <c r="B525" s="37" t="s">
        <v>16</v>
      </c>
      <c r="C525" s="37" t="s">
        <v>23</v>
      </c>
      <c r="D525" s="37" t="str">
        <f>VLOOKUP(MitarbeitNamen,MitarbeiterDaten,7,0)</f>
        <v>Müller</v>
      </c>
      <c r="E525" s="37" t="s">
        <v>18</v>
      </c>
      <c r="F525" s="38">
        <v>22</v>
      </c>
      <c r="G525" s="39">
        <v>52.2</v>
      </c>
      <c r="H525" s="40" t="s">
        <v>21</v>
      </c>
      <c r="I525" s="40"/>
      <c r="J525" s="40">
        <v>0.24</v>
      </c>
      <c r="K525" s="41">
        <v>2</v>
      </c>
      <c r="L525" s="37" t="s">
        <v>19</v>
      </c>
      <c r="M525" s="42">
        <f t="shared" si="24"/>
        <v>1148.4000000000001</v>
      </c>
      <c r="N525" s="42">
        <f t="shared" si="25"/>
        <v>103.35600000000001</v>
      </c>
      <c r="O525" s="42">
        <f t="shared" si="26"/>
        <v>10</v>
      </c>
      <c r="P525" s="43" t="str">
        <f>VLOOKUP(J525,Trübheitsgrad!$B$4:$C$8,2)</f>
        <v>A</v>
      </c>
      <c r="Q525" s="37" t="str">
        <f>VLOOKUP(Händler_Namen,HändlerAdressen,4,0)</f>
        <v>Düsseldorf</v>
      </c>
    </row>
    <row r="526" spans="1:17" x14ac:dyDescent="0.25">
      <c r="A526" s="37" t="s">
        <v>28</v>
      </c>
      <c r="B526" s="37" t="s">
        <v>0</v>
      </c>
      <c r="C526" s="37" t="s">
        <v>23</v>
      </c>
      <c r="D526" s="37" t="str">
        <f>VLOOKUP(MitarbeitNamen,MitarbeiterDaten,7,0)</f>
        <v>Müller</v>
      </c>
      <c r="E526" s="37" t="s">
        <v>14</v>
      </c>
      <c r="F526" s="38">
        <v>507</v>
      </c>
      <c r="G526" s="39">
        <v>0.17</v>
      </c>
      <c r="H526" s="40" t="s">
        <v>21</v>
      </c>
      <c r="I526" s="40"/>
      <c r="J526" s="40">
        <v>0.11</v>
      </c>
      <c r="K526" s="41">
        <v>4</v>
      </c>
      <c r="L526" s="37" t="s">
        <v>22</v>
      </c>
      <c r="M526" s="42">
        <f t="shared" si="24"/>
        <v>86.190000000000012</v>
      </c>
      <c r="N526" s="42">
        <f t="shared" si="25"/>
        <v>5.1714000000000002</v>
      </c>
      <c r="O526" s="42">
        <f t="shared" si="26"/>
        <v>10</v>
      </c>
      <c r="P526" s="43" t="str">
        <f>VLOOKUP(J526,Trübheitsgrad!$B$4:$C$8,2)</f>
        <v>A</v>
      </c>
      <c r="Q526" s="37" t="str">
        <f>VLOOKUP(Händler_Namen,HändlerAdressen,4,0)</f>
        <v>Köln</v>
      </c>
    </row>
    <row r="527" spans="1:17" x14ac:dyDescent="0.25">
      <c r="A527" s="37" t="s">
        <v>28</v>
      </c>
      <c r="B527" s="37" t="s">
        <v>20</v>
      </c>
      <c r="C527" s="37" t="s">
        <v>29</v>
      </c>
      <c r="D527" s="37" t="str">
        <f>VLOOKUP(MitarbeitNamen,MitarbeiterDaten,7,0)</f>
        <v>Müller</v>
      </c>
      <c r="E527" s="37" t="s">
        <v>18</v>
      </c>
      <c r="F527" s="38">
        <v>14</v>
      </c>
      <c r="G527" s="39">
        <v>45.87</v>
      </c>
      <c r="H527" s="40" t="s">
        <v>21</v>
      </c>
      <c r="I527" s="40" t="s">
        <v>21</v>
      </c>
      <c r="J527" s="40">
        <v>0.33</v>
      </c>
      <c r="K527" s="41">
        <v>3</v>
      </c>
      <c r="L527" s="37" t="s">
        <v>15</v>
      </c>
      <c r="M527" s="42">
        <f t="shared" si="24"/>
        <v>642.17999999999995</v>
      </c>
      <c r="N527" s="42">
        <f t="shared" si="25"/>
        <v>38.530799999999992</v>
      </c>
      <c r="O527" s="42">
        <f t="shared" si="26"/>
        <v>25</v>
      </c>
      <c r="P527" s="43" t="str">
        <f>VLOOKUP(J527,Trübheitsgrad!$B$4:$C$8,2)</f>
        <v>A</v>
      </c>
      <c r="Q527" s="37" t="str">
        <f>VLOOKUP(Händler_Namen,HändlerAdressen,4,0)</f>
        <v>Köln</v>
      </c>
    </row>
    <row r="528" spans="1:17" x14ac:dyDescent="0.25">
      <c r="A528" s="37" t="s">
        <v>28</v>
      </c>
      <c r="B528" s="37" t="s">
        <v>0</v>
      </c>
      <c r="C528" s="37" t="s">
        <v>85</v>
      </c>
      <c r="D528" s="37" t="str">
        <f>VLOOKUP(MitarbeitNamen,MitarbeiterDaten,7,0)</f>
        <v>Löw</v>
      </c>
      <c r="E528" s="37" t="s">
        <v>14</v>
      </c>
      <c r="F528" s="38">
        <v>979</v>
      </c>
      <c r="G528" s="39">
        <v>0.28000000000000003</v>
      </c>
      <c r="H528" s="40"/>
      <c r="I528" s="40"/>
      <c r="J528" s="40">
        <v>0.56999999999999995</v>
      </c>
      <c r="K528" s="41">
        <v>1</v>
      </c>
      <c r="L528" s="37" t="s">
        <v>24</v>
      </c>
      <c r="M528" s="42">
        <f t="shared" si="24"/>
        <v>274.12</v>
      </c>
      <c r="N528" s="42">
        <f t="shared" si="25"/>
        <v>16.447199999999999</v>
      </c>
      <c r="O528" s="42">
        <f t="shared" si="26"/>
        <v>10</v>
      </c>
      <c r="P528" s="43" t="str">
        <f>VLOOKUP(J528,Trübheitsgrad!$B$4:$C$8,2)</f>
        <v>C</v>
      </c>
      <c r="Q528" s="37" t="str">
        <f>VLOOKUP(Händler_Namen,HändlerAdressen,4,0)</f>
        <v>München</v>
      </c>
    </row>
    <row r="529" spans="1:17" x14ac:dyDescent="0.25">
      <c r="A529" s="37" t="s">
        <v>28</v>
      </c>
      <c r="B529" s="37" t="s">
        <v>25</v>
      </c>
      <c r="C529" s="37" t="s">
        <v>23</v>
      </c>
      <c r="D529" s="37" t="str">
        <f>VLOOKUP(MitarbeitNamen,MitarbeiterDaten,7,0)</f>
        <v>Müller</v>
      </c>
      <c r="E529" s="37" t="s">
        <v>18</v>
      </c>
      <c r="F529" s="38">
        <v>31</v>
      </c>
      <c r="G529" s="39">
        <v>48.07</v>
      </c>
      <c r="H529" s="40" t="s">
        <v>21</v>
      </c>
      <c r="I529" s="40" t="s">
        <v>21</v>
      </c>
      <c r="J529" s="40">
        <v>0.87</v>
      </c>
      <c r="K529" s="41">
        <v>3</v>
      </c>
      <c r="L529" s="37" t="s">
        <v>24</v>
      </c>
      <c r="M529" s="42">
        <f t="shared" si="24"/>
        <v>1490.17</v>
      </c>
      <c r="N529" s="42">
        <f t="shared" si="25"/>
        <v>134.11529999999999</v>
      </c>
      <c r="O529" s="42">
        <f t="shared" si="26"/>
        <v>25</v>
      </c>
      <c r="P529" s="43" t="str">
        <f>VLOOKUP(J529,Trübheitsgrad!$B$4:$C$8,2)</f>
        <v>D</v>
      </c>
      <c r="Q529" s="37" t="str">
        <f>VLOOKUP(Händler_Namen,HändlerAdressen,4,0)</f>
        <v>München</v>
      </c>
    </row>
    <row r="530" spans="1:17" x14ac:dyDescent="0.25">
      <c r="A530" s="37" t="s">
        <v>28</v>
      </c>
      <c r="B530" s="37" t="s">
        <v>20</v>
      </c>
      <c r="C530" s="37" t="s">
        <v>23</v>
      </c>
      <c r="D530" s="37" t="str">
        <f>VLOOKUP(MitarbeitNamen,MitarbeiterDaten,7,0)</f>
        <v>Müller</v>
      </c>
      <c r="E530" s="37" t="s">
        <v>14</v>
      </c>
      <c r="F530" s="38">
        <v>852</v>
      </c>
      <c r="G530" s="39">
        <v>0.32</v>
      </c>
      <c r="H530" s="40"/>
      <c r="I530" s="40"/>
      <c r="J530" s="40">
        <v>0.84</v>
      </c>
      <c r="K530" s="41">
        <v>2</v>
      </c>
      <c r="L530" s="37" t="s">
        <v>22</v>
      </c>
      <c r="M530" s="42">
        <f t="shared" si="24"/>
        <v>272.64</v>
      </c>
      <c r="N530" s="42">
        <f t="shared" si="25"/>
        <v>16.3584</v>
      </c>
      <c r="O530" s="42">
        <f t="shared" si="26"/>
        <v>10</v>
      </c>
      <c r="P530" s="43" t="str">
        <f>VLOOKUP(J530,Trübheitsgrad!$B$4:$C$8,2)</f>
        <v>D</v>
      </c>
      <c r="Q530" s="37" t="str">
        <f>VLOOKUP(Händler_Namen,HändlerAdressen,4,0)</f>
        <v>Köln</v>
      </c>
    </row>
    <row r="531" spans="1:17" x14ac:dyDescent="0.25">
      <c r="A531" s="37" t="s">
        <v>28</v>
      </c>
      <c r="B531" s="37" t="s">
        <v>20</v>
      </c>
      <c r="C531" s="37" t="s">
        <v>13</v>
      </c>
      <c r="D531" s="37" t="str">
        <f>VLOOKUP(MitarbeitNamen,MitarbeiterDaten,7,0)</f>
        <v>Klose</v>
      </c>
      <c r="E531" s="37" t="s">
        <v>18</v>
      </c>
      <c r="F531" s="38">
        <v>40</v>
      </c>
      <c r="G531" s="39">
        <v>46.74</v>
      </c>
      <c r="H531" s="40" t="s">
        <v>21</v>
      </c>
      <c r="I531" s="40"/>
      <c r="J531" s="40">
        <v>0.54</v>
      </c>
      <c r="K531" s="41">
        <v>4</v>
      </c>
      <c r="L531" s="37" t="s">
        <v>15</v>
      </c>
      <c r="M531" s="42">
        <f t="shared" si="24"/>
        <v>1869.6000000000001</v>
      </c>
      <c r="N531" s="42">
        <f t="shared" si="25"/>
        <v>168.26400000000001</v>
      </c>
      <c r="O531" s="42">
        <f t="shared" si="26"/>
        <v>10</v>
      </c>
      <c r="P531" s="43" t="str">
        <f>VLOOKUP(J531,Trübheitsgrad!$B$4:$C$8,2)</f>
        <v>C</v>
      </c>
      <c r="Q531" s="37" t="str">
        <f>VLOOKUP(Händler_Namen,HändlerAdressen,4,0)</f>
        <v>Köln</v>
      </c>
    </row>
    <row r="532" spans="1:17" x14ac:dyDescent="0.25">
      <c r="A532" s="37" t="s">
        <v>28</v>
      </c>
      <c r="B532" s="37" t="s">
        <v>16</v>
      </c>
      <c r="C532" s="37" t="s">
        <v>17</v>
      </c>
      <c r="D532" s="37" t="str">
        <f>VLOOKUP(MitarbeitNamen,MitarbeiterDaten,7,0)</f>
        <v>Löw</v>
      </c>
      <c r="E532" s="37" t="s">
        <v>14</v>
      </c>
      <c r="F532" s="38">
        <v>300</v>
      </c>
      <c r="G532" s="39">
        <v>7.0000000000000007E-2</v>
      </c>
      <c r="H532" s="40" t="s">
        <v>21</v>
      </c>
      <c r="I532" s="40"/>
      <c r="J532" s="40">
        <v>7.0000000000000007E-2</v>
      </c>
      <c r="K532" s="41">
        <v>2</v>
      </c>
      <c r="L532" s="37" t="s">
        <v>15</v>
      </c>
      <c r="M532" s="42">
        <f t="shared" si="24"/>
        <v>21.000000000000004</v>
      </c>
      <c r="N532" s="42">
        <f t="shared" si="25"/>
        <v>1.2600000000000002</v>
      </c>
      <c r="O532" s="42">
        <f t="shared" si="26"/>
        <v>10</v>
      </c>
      <c r="P532" s="43" t="str">
        <f>VLOOKUP(J532,Trübheitsgrad!$B$4:$C$8,2)</f>
        <v>A</v>
      </c>
      <c r="Q532" s="37" t="str">
        <f>VLOOKUP(Händler_Namen,HändlerAdressen,4,0)</f>
        <v>Köln</v>
      </c>
    </row>
    <row r="533" spans="1:17" x14ac:dyDescent="0.25">
      <c r="A533" s="37" t="s">
        <v>28</v>
      </c>
      <c r="B533" s="37" t="s">
        <v>0</v>
      </c>
      <c r="C533" s="37" t="s">
        <v>85</v>
      </c>
      <c r="D533" s="37" t="str">
        <f>VLOOKUP(MitarbeitNamen,MitarbeiterDaten,7,0)</f>
        <v>Löw</v>
      </c>
      <c r="E533" s="37" t="s">
        <v>18</v>
      </c>
      <c r="F533" s="38">
        <v>25</v>
      </c>
      <c r="G533" s="39">
        <v>49.53</v>
      </c>
      <c r="H533" s="40" t="s">
        <v>21</v>
      </c>
      <c r="I533" s="40" t="s">
        <v>21</v>
      </c>
      <c r="J533" s="40">
        <v>0.27</v>
      </c>
      <c r="K533" s="41">
        <v>1</v>
      </c>
      <c r="L533" s="37" t="s">
        <v>19</v>
      </c>
      <c r="M533" s="42">
        <f t="shared" si="24"/>
        <v>1238.25</v>
      </c>
      <c r="N533" s="42">
        <f t="shared" si="25"/>
        <v>111.4425</v>
      </c>
      <c r="O533" s="42">
        <f t="shared" si="26"/>
        <v>25</v>
      </c>
      <c r="P533" s="43" t="str">
        <f>VLOOKUP(J533,Trübheitsgrad!$B$4:$C$8,2)</f>
        <v>A</v>
      </c>
      <c r="Q533" s="37" t="str">
        <f>VLOOKUP(Händler_Namen,HändlerAdressen,4,0)</f>
        <v>Düsseldorf</v>
      </c>
    </row>
    <row r="534" spans="1:17" x14ac:dyDescent="0.25">
      <c r="A534" s="37" t="s">
        <v>28</v>
      </c>
      <c r="B534" s="37" t="s">
        <v>16</v>
      </c>
      <c r="C534" s="37" t="s">
        <v>26</v>
      </c>
      <c r="D534" s="37" t="e">
        <f>VLOOKUP(MitarbeitNamen,MitarbeiterDaten,7,0)</f>
        <v>#N/A</v>
      </c>
      <c r="E534" s="37" t="s">
        <v>14</v>
      </c>
      <c r="F534" s="38">
        <v>598</v>
      </c>
      <c r="G534" s="39">
        <v>0.03</v>
      </c>
      <c r="H534" s="40" t="s">
        <v>21</v>
      </c>
      <c r="I534" s="40"/>
      <c r="J534" s="40">
        <v>0.2</v>
      </c>
      <c r="K534" s="41">
        <v>4</v>
      </c>
      <c r="L534" s="37" t="s">
        <v>19</v>
      </c>
      <c r="M534" s="42">
        <f t="shared" si="24"/>
        <v>17.939999999999998</v>
      </c>
      <c r="N534" s="42">
        <f t="shared" si="25"/>
        <v>1.0763999999999998</v>
      </c>
      <c r="O534" s="42">
        <f t="shared" si="26"/>
        <v>10</v>
      </c>
      <c r="P534" s="43" t="str">
        <f>VLOOKUP(J534,Trübheitsgrad!$B$4:$C$8,2)</f>
        <v>A</v>
      </c>
      <c r="Q534" s="37" t="str">
        <f>VLOOKUP(Händler_Namen,HändlerAdressen,4,0)</f>
        <v>Düsseldorf</v>
      </c>
    </row>
    <row r="535" spans="1:17" x14ac:dyDescent="0.25">
      <c r="A535" s="37" t="s">
        <v>28</v>
      </c>
      <c r="B535" s="37" t="s">
        <v>25</v>
      </c>
      <c r="C535" s="37" t="s">
        <v>13</v>
      </c>
      <c r="D535" s="37" t="str">
        <f>VLOOKUP(MitarbeitNamen,MitarbeiterDaten,7,0)</f>
        <v>Klose</v>
      </c>
      <c r="E535" s="37" t="s">
        <v>18</v>
      </c>
      <c r="F535" s="38">
        <v>16</v>
      </c>
      <c r="G535" s="39">
        <v>46.36</v>
      </c>
      <c r="H535" s="40" t="s">
        <v>21</v>
      </c>
      <c r="I535" s="40" t="s">
        <v>21</v>
      </c>
      <c r="J535" s="40">
        <v>1</v>
      </c>
      <c r="K535" s="41">
        <v>5</v>
      </c>
      <c r="L535" s="37" t="s">
        <v>24</v>
      </c>
      <c r="M535" s="42">
        <f t="shared" si="24"/>
        <v>741.76</v>
      </c>
      <c r="N535" s="42">
        <f t="shared" si="25"/>
        <v>44.505600000000001</v>
      </c>
      <c r="O535" s="42">
        <f t="shared" si="26"/>
        <v>25</v>
      </c>
      <c r="P535" s="43" t="str">
        <f>VLOOKUP(J535,Trübheitsgrad!$B$4:$C$8,2)</f>
        <v>E</v>
      </c>
      <c r="Q535" s="37" t="str">
        <f>VLOOKUP(Händler_Namen,HändlerAdressen,4,0)</f>
        <v>München</v>
      </c>
    </row>
    <row r="536" spans="1:17" x14ac:dyDescent="0.25">
      <c r="A536" s="37" t="s">
        <v>28</v>
      </c>
      <c r="B536" s="37" t="s">
        <v>20</v>
      </c>
      <c r="C536" s="37" t="s">
        <v>17</v>
      </c>
      <c r="D536" s="37" t="str">
        <f>VLOOKUP(MitarbeitNamen,MitarbeiterDaten,7,0)</f>
        <v>Löw</v>
      </c>
      <c r="E536" s="37" t="s">
        <v>14</v>
      </c>
      <c r="F536" s="38">
        <v>327</v>
      </c>
      <c r="G536" s="39">
        <v>0.76</v>
      </c>
      <c r="H536" s="40"/>
      <c r="I536" s="40"/>
      <c r="J536" s="40">
        <v>0.27</v>
      </c>
      <c r="K536" s="41">
        <v>4</v>
      </c>
      <c r="L536" s="37" t="s">
        <v>22</v>
      </c>
      <c r="M536" s="42">
        <f t="shared" si="24"/>
        <v>248.52</v>
      </c>
      <c r="N536" s="42">
        <f t="shared" si="25"/>
        <v>14.911200000000001</v>
      </c>
      <c r="O536" s="42">
        <f t="shared" si="26"/>
        <v>10</v>
      </c>
      <c r="P536" s="43" t="str">
        <f>VLOOKUP(J536,Trübheitsgrad!$B$4:$C$8,2)</f>
        <v>A</v>
      </c>
      <c r="Q536" s="37" t="str">
        <f>VLOOKUP(Händler_Namen,HändlerAdressen,4,0)</f>
        <v>Köln</v>
      </c>
    </row>
    <row r="537" spans="1:17" x14ac:dyDescent="0.25">
      <c r="A537" s="37" t="s">
        <v>28</v>
      </c>
      <c r="B537" s="37" t="s">
        <v>0</v>
      </c>
      <c r="C537" s="37" t="s">
        <v>85</v>
      </c>
      <c r="D537" s="37" t="str">
        <f>VLOOKUP(MitarbeitNamen,MitarbeiterDaten,7,0)</f>
        <v>Löw</v>
      </c>
      <c r="E537" s="37" t="s">
        <v>18</v>
      </c>
      <c r="F537" s="38">
        <v>31</v>
      </c>
      <c r="G537" s="39">
        <v>54.64</v>
      </c>
      <c r="H537" s="40"/>
      <c r="I537" s="40"/>
      <c r="J537" s="40">
        <v>0.14000000000000001</v>
      </c>
      <c r="K537" s="41">
        <v>3</v>
      </c>
      <c r="L537" s="37" t="s">
        <v>22</v>
      </c>
      <c r="M537" s="42">
        <f t="shared" si="24"/>
        <v>1693.84</v>
      </c>
      <c r="N537" s="42">
        <f t="shared" si="25"/>
        <v>152.44559999999998</v>
      </c>
      <c r="O537" s="42">
        <f t="shared" si="26"/>
        <v>10</v>
      </c>
      <c r="P537" s="43" t="str">
        <f>VLOOKUP(J537,Trübheitsgrad!$B$4:$C$8,2)</f>
        <v>A</v>
      </c>
      <c r="Q537" s="37" t="str">
        <f>VLOOKUP(Händler_Namen,HändlerAdressen,4,0)</f>
        <v>Köln</v>
      </c>
    </row>
    <row r="538" spans="1:17" x14ac:dyDescent="0.25">
      <c r="A538" s="37" t="s">
        <v>28</v>
      </c>
      <c r="B538" s="37" t="s">
        <v>20</v>
      </c>
      <c r="C538" s="37" t="s">
        <v>23</v>
      </c>
      <c r="D538" s="37" t="str">
        <f>VLOOKUP(MitarbeitNamen,MitarbeiterDaten,7,0)</f>
        <v>Müller</v>
      </c>
      <c r="E538" s="37" t="s">
        <v>14</v>
      </c>
      <c r="F538" s="38">
        <v>828</v>
      </c>
      <c r="G538" s="39">
        <v>0.55000000000000004</v>
      </c>
      <c r="H538" s="40" t="s">
        <v>21</v>
      </c>
      <c r="I538" s="40"/>
      <c r="J538" s="40">
        <v>0.4</v>
      </c>
      <c r="K538" s="41">
        <v>2</v>
      </c>
      <c r="L538" s="37" t="s">
        <v>19</v>
      </c>
      <c r="M538" s="42">
        <f t="shared" si="24"/>
        <v>455.40000000000003</v>
      </c>
      <c r="N538" s="42">
        <f t="shared" si="25"/>
        <v>27.324000000000002</v>
      </c>
      <c r="O538" s="42">
        <f t="shared" si="26"/>
        <v>10</v>
      </c>
      <c r="P538" s="43" t="str">
        <f>VLOOKUP(J538,Trübheitsgrad!$B$4:$C$8,2)</f>
        <v>B</v>
      </c>
      <c r="Q538" s="37" t="str">
        <f>VLOOKUP(Händler_Namen,HändlerAdressen,4,0)</f>
        <v>Düsseldorf</v>
      </c>
    </row>
    <row r="539" spans="1:17" x14ac:dyDescent="0.25">
      <c r="A539" s="37" t="s">
        <v>28</v>
      </c>
      <c r="B539" s="37" t="s">
        <v>20</v>
      </c>
      <c r="C539" s="37" t="s">
        <v>13</v>
      </c>
      <c r="D539" s="37" t="str">
        <f>VLOOKUP(MitarbeitNamen,MitarbeiterDaten,7,0)</f>
        <v>Klose</v>
      </c>
      <c r="E539" s="37" t="s">
        <v>18</v>
      </c>
      <c r="F539" s="38">
        <v>30</v>
      </c>
      <c r="G539" s="39">
        <v>46.9</v>
      </c>
      <c r="H539" s="40" t="s">
        <v>21</v>
      </c>
      <c r="I539" s="40" t="s">
        <v>21</v>
      </c>
      <c r="J539" s="40">
        <v>0.19</v>
      </c>
      <c r="K539" s="41">
        <v>4</v>
      </c>
      <c r="L539" s="37" t="s">
        <v>22</v>
      </c>
      <c r="M539" s="42">
        <f t="shared" si="24"/>
        <v>1407</v>
      </c>
      <c r="N539" s="42">
        <f t="shared" si="25"/>
        <v>126.63</v>
      </c>
      <c r="O539" s="42">
        <f t="shared" si="26"/>
        <v>25</v>
      </c>
      <c r="P539" s="43" t="str">
        <f>VLOOKUP(J539,Trübheitsgrad!$B$4:$C$8,2)</f>
        <v>A</v>
      </c>
      <c r="Q539" s="37" t="str">
        <f>VLOOKUP(Händler_Namen,HändlerAdressen,4,0)</f>
        <v>Köln</v>
      </c>
    </row>
    <row r="540" spans="1:17" x14ac:dyDescent="0.25">
      <c r="A540" s="37" t="s">
        <v>28</v>
      </c>
      <c r="B540" s="37" t="s">
        <v>25</v>
      </c>
      <c r="C540" s="37" t="s">
        <v>17</v>
      </c>
      <c r="D540" s="37" t="str">
        <f>VLOOKUP(MitarbeitNamen,MitarbeiterDaten,7,0)</f>
        <v>Löw</v>
      </c>
      <c r="E540" s="37" t="s">
        <v>14</v>
      </c>
      <c r="F540" s="38">
        <v>902</v>
      </c>
      <c r="G540" s="39">
        <v>0.32</v>
      </c>
      <c r="H540" s="40" t="s">
        <v>21</v>
      </c>
      <c r="I540" s="40"/>
      <c r="J540" s="40">
        <v>0.56999999999999995</v>
      </c>
      <c r="K540" s="41">
        <v>3</v>
      </c>
      <c r="L540" s="37" t="s">
        <v>15</v>
      </c>
      <c r="M540" s="42">
        <f t="shared" si="24"/>
        <v>288.64</v>
      </c>
      <c r="N540" s="42">
        <f t="shared" si="25"/>
        <v>17.318399999999997</v>
      </c>
      <c r="O540" s="42">
        <f t="shared" si="26"/>
        <v>10</v>
      </c>
      <c r="P540" s="43" t="str">
        <f>VLOOKUP(J540,Trübheitsgrad!$B$4:$C$8,2)</f>
        <v>C</v>
      </c>
      <c r="Q540" s="37" t="str">
        <f>VLOOKUP(Händler_Namen,HändlerAdressen,4,0)</f>
        <v>Köln</v>
      </c>
    </row>
    <row r="541" spans="1:17" x14ac:dyDescent="0.25">
      <c r="A541" s="37" t="s">
        <v>28</v>
      </c>
      <c r="B541" s="37" t="s">
        <v>16</v>
      </c>
      <c r="C541" s="37" t="s">
        <v>26</v>
      </c>
      <c r="D541" s="37" t="e">
        <f>VLOOKUP(MitarbeitNamen,MitarbeiterDaten,7,0)</f>
        <v>#N/A</v>
      </c>
      <c r="E541" s="37" t="s">
        <v>18</v>
      </c>
      <c r="F541" s="38">
        <v>30</v>
      </c>
      <c r="G541" s="39">
        <v>50.97</v>
      </c>
      <c r="H541" s="40"/>
      <c r="I541" s="40"/>
      <c r="J541" s="40">
        <v>0.88</v>
      </c>
      <c r="K541" s="41">
        <v>1</v>
      </c>
      <c r="L541" s="37" t="s">
        <v>19</v>
      </c>
      <c r="M541" s="42">
        <f t="shared" si="24"/>
        <v>1529.1</v>
      </c>
      <c r="N541" s="42">
        <f t="shared" si="25"/>
        <v>137.619</v>
      </c>
      <c r="O541" s="42">
        <f t="shared" si="26"/>
        <v>10</v>
      </c>
      <c r="P541" s="43" t="str">
        <f>VLOOKUP(J541,Trübheitsgrad!$B$4:$C$8,2)</f>
        <v>D</v>
      </c>
      <c r="Q541" s="37" t="str">
        <f>VLOOKUP(Händler_Namen,HändlerAdressen,4,0)</f>
        <v>Düsseldorf</v>
      </c>
    </row>
    <row r="542" spans="1:17" x14ac:dyDescent="0.25">
      <c r="A542" s="37" t="s">
        <v>28</v>
      </c>
      <c r="B542" s="37" t="s">
        <v>20</v>
      </c>
      <c r="C542" s="37" t="s">
        <v>23</v>
      </c>
      <c r="D542" s="37" t="str">
        <f>VLOOKUP(MitarbeitNamen,MitarbeiterDaten,7,0)</f>
        <v>Müller</v>
      </c>
      <c r="E542" s="37" t="s">
        <v>14</v>
      </c>
      <c r="F542" s="38">
        <v>767</v>
      </c>
      <c r="G542" s="39">
        <v>0.71</v>
      </c>
      <c r="H542" s="40" t="s">
        <v>21</v>
      </c>
      <c r="I542" s="40"/>
      <c r="J542" s="40">
        <v>0.59</v>
      </c>
      <c r="K542" s="41">
        <v>3</v>
      </c>
      <c r="L542" s="37" t="s">
        <v>19</v>
      </c>
      <c r="M542" s="42">
        <f t="shared" si="24"/>
        <v>544.56999999999994</v>
      </c>
      <c r="N542" s="42">
        <f t="shared" si="25"/>
        <v>32.674199999999992</v>
      </c>
      <c r="O542" s="42">
        <f t="shared" si="26"/>
        <v>10</v>
      </c>
      <c r="P542" s="43" t="str">
        <f>VLOOKUP(J542,Trübheitsgrad!$B$4:$C$8,2)</f>
        <v>D</v>
      </c>
      <c r="Q542" s="37" t="str">
        <f>VLOOKUP(Händler_Namen,HändlerAdressen,4,0)</f>
        <v>Düsseldorf</v>
      </c>
    </row>
    <row r="543" spans="1:17" x14ac:dyDescent="0.25">
      <c r="A543" s="37" t="s">
        <v>28</v>
      </c>
      <c r="B543" s="37" t="s">
        <v>20</v>
      </c>
      <c r="C543" s="37" t="s">
        <v>13</v>
      </c>
      <c r="D543" s="37" t="str">
        <f>VLOOKUP(MitarbeitNamen,MitarbeiterDaten,7,0)</f>
        <v>Klose</v>
      </c>
      <c r="E543" s="37" t="s">
        <v>18</v>
      </c>
      <c r="F543" s="38">
        <v>34</v>
      </c>
      <c r="G543" s="39">
        <v>52.6</v>
      </c>
      <c r="H543" s="40"/>
      <c r="I543" s="40" t="s">
        <v>21</v>
      </c>
      <c r="J543" s="40">
        <v>0.71</v>
      </c>
      <c r="K543" s="41">
        <v>2</v>
      </c>
      <c r="L543" s="37" t="s">
        <v>15</v>
      </c>
      <c r="M543" s="42">
        <f t="shared" si="24"/>
        <v>1788.4</v>
      </c>
      <c r="N543" s="42">
        <f t="shared" si="25"/>
        <v>160.95599999999999</v>
      </c>
      <c r="O543" s="42">
        <f t="shared" si="26"/>
        <v>25</v>
      </c>
      <c r="P543" s="43" t="str">
        <f>VLOOKUP(J543,Trübheitsgrad!$B$4:$C$8,2)</f>
        <v>D</v>
      </c>
      <c r="Q543" s="37" t="str">
        <f>VLOOKUP(Händler_Namen,HändlerAdressen,4,0)</f>
        <v>Köln</v>
      </c>
    </row>
    <row r="544" spans="1:17" x14ac:dyDescent="0.25">
      <c r="A544" s="37" t="s">
        <v>28</v>
      </c>
      <c r="B544" s="37" t="s">
        <v>25</v>
      </c>
      <c r="C544" s="37" t="s">
        <v>17</v>
      </c>
      <c r="D544" s="37" t="str">
        <f>VLOOKUP(MitarbeitNamen,MitarbeiterDaten,7,0)</f>
        <v>Löw</v>
      </c>
      <c r="E544" s="37" t="s">
        <v>14</v>
      </c>
      <c r="F544" s="38">
        <v>258</v>
      </c>
      <c r="G544" s="39">
        <v>0.55000000000000004</v>
      </c>
      <c r="H544" s="40" t="s">
        <v>21</v>
      </c>
      <c r="I544" s="40"/>
      <c r="J544" s="40">
        <v>0.97</v>
      </c>
      <c r="K544" s="41">
        <v>4</v>
      </c>
      <c r="L544" s="37" t="s">
        <v>22</v>
      </c>
      <c r="M544" s="42">
        <f t="shared" si="24"/>
        <v>141.9</v>
      </c>
      <c r="N544" s="42">
        <f t="shared" si="25"/>
        <v>8.5139999999999993</v>
      </c>
      <c r="O544" s="42">
        <f t="shared" si="26"/>
        <v>10</v>
      </c>
      <c r="P544" s="43" t="str">
        <f>VLOOKUP(J544,Trübheitsgrad!$B$4:$C$8,2)</f>
        <v>E</v>
      </c>
      <c r="Q544" s="37" t="str">
        <f>VLOOKUP(Händler_Namen,HändlerAdressen,4,0)</f>
        <v>Köln</v>
      </c>
    </row>
    <row r="545" spans="1:17" x14ac:dyDescent="0.25">
      <c r="A545" s="37" t="s">
        <v>28</v>
      </c>
      <c r="B545" s="37" t="s">
        <v>16</v>
      </c>
      <c r="C545" s="37" t="s">
        <v>26</v>
      </c>
      <c r="D545" s="37" t="e">
        <f>VLOOKUP(MitarbeitNamen,MitarbeiterDaten,7,0)</f>
        <v>#N/A</v>
      </c>
      <c r="E545" s="37" t="s">
        <v>18</v>
      </c>
      <c r="F545" s="38">
        <v>25</v>
      </c>
      <c r="G545" s="39">
        <v>50.65</v>
      </c>
      <c r="H545" s="40" t="s">
        <v>21</v>
      </c>
      <c r="I545" s="40" t="s">
        <v>21</v>
      </c>
      <c r="J545" s="40">
        <v>0.99</v>
      </c>
      <c r="K545" s="41">
        <v>2</v>
      </c>
      <c r="L545" s="37" t="s">
        <v>24</v>
      </c>
      <c r="M545" s="42">
        <f t="shared" si="24"/>
        <v>1266.25</v>
      </c>
      <c r="N545" s="42">
        <f t="shared" si="25"/>
        <v>113.96249999999999</v>
      </c>
      <c r="O545" s="42">
        <f t="shared" si="26"/>
        <v>25</v>
      </c>
      <c r="P545" s="43" t="str">
        <f>VLOOKUP(J545,Trübheitsgrad!$B$4:$C$8,2)</f>
        <v>E</v>
      </c>
      <c r="Q545" s="37" t="str">
        <f>VLOOKUP(Händler_Namen,HändlerAdressen,4,0)</f>
        <v>München</v>
      </c>
    </row>
    <row r="546" spans="1:17" x14ac:dyDescent="0.25">
      <c r="A546" s="37" t="s">
        <v>28</v>
      </c>
      <c r="B546" s="37" t="s">
        <v>25</v>
      </c>
      <c r="C546" s="37" t="s">
        <v>23</v>
      </c>
      <c r="D546" s="37" t="str">
        <f>VLOOKUP(MitarbeitNamen,MitarbeiterDaten,7,0)</f>
        <v>Müller</v>
      </c>
      <c r="E546" s="37" t="s">
        <v>14</v>
      </c>
      <c r="F546" s="38">
        <v>282</v>
      </c>
      <c r="G546" s="39">
        <v>0.42</v>
      </c>
      <c r="H546" s="40" t="s">
        <v>21</v>
      </c>
      <c r="I546" s="40"/>
      <c r="J546" s="40">
        <v>0.52</v>
      </c>
      <c r="K546" s="41">
        <v>1</v>
      </c>
      <c r="L546" s="37" t="s">
        <v>24</v>
      </c>
      <c r="M546" s="42">
        <f t="shared" si="24"/>
        <v>118.44</v>
      </c>
      <c r="N546" s="42">
        <f t="shared" si="25"/>
        <v>7.1063999999999998</v>
      </c>
      <c r="O546" s="42">
        <f t="shared" si="26"/>
        <v>10</v>
      </c>
      <c r="P546" s="43" t="str">
        <f>VLOOKUP(J546,Trübheitsgrad!$B$4:$C$8,2)</f>
        <v>C</v>
      </c>
      <c r="Q546" s="37" t="str">
        <f>VLOOKUP(Händler_Namen,HändlerAdressen,4,0)</f>
        <v>München</v>
      </c>
    </row>
    <row r="547" spans="1:17" x14ac:dyDescent="0.25">
      <c r="A547" s="37" t="s">
        <v>28</v>
      </c>
      <c r="B547" s="37" t="s">
        <v>20</v>
      </c>
      <c r="C547" s="37" t="s">
        <v>85</v>
      </c>
      <c r="D547" s="37" t="str">
        <f>VLOOKUP(MitarbeitNamen,MitarbeiterDaten,7,0)</f>
        <v>Löw</v>
      </c>
      <c r="E547" s="37" t="s">
        <v>18</v>
      </c>
      <c r="F547" s="38">
        <v>18</v>
      </c>
      <c r="G547" s="39">
        <v>54.72</v>
      </c>
      <c r="H547" s="40" t="s">
        <v>21</v>
      </c>
      <c r="I547" s="40"/>
      <c r="J547" s="40">
        <v>0.37</v>
      </c>
      <c r="K547" s="41">
        <v>4</v>
      </c>
      <c r="L547" s="37" t="s">
        <v>15</v>
      </c>
      <c r="M547" s="42">
        <f t="shared" si="24"/>
        <v>984.96</v>
      </c>
      <c r="N547" s="42">
        <f t="shared" si="25"/>
        <v>59.0976</v>
      </c>
      <c r="O547" s="42">
        <f t="shared" si="26"/>
        <v>10</v>
      </c>
      <c r="P547" s="43" t="str">
        <f>VLOOKUP(J547,Trübheitsgrad!$B$4:$C$8,2)</f>
        <v>B</v>
      </c>
      <c r="Q547" s="37" t="str">
        <f>VLOOKUP(Händler_Namen,HändlerAdressen,4,0)</f>
        <v>Köln</v>
      </c>
    </row>
    <row r="548" spans="1:17" x14ac:dyDescent="0.25">
      <c r="A548" s="37" t="s">
        <v>28</v>
      </c>
      <c r="B548" s="37" t="s">
        <v>0</v>
      </c>
      <c r="C548" s="37" t="s">
        <v>23</v>
      </c>
      <c r="D548" s="37" t="str">
        <f>VLOOKUP(MitarbeitNamen,MitarbeiterDaten,7,0)</f>
        <v>Müller</v>
      </c>
      <c r="E548" s="37" t="s">
        <v>14</v>
      </c>
      <c r="F548" s="38">
        <v>519</v>
      </c>
      <c r="G548" s="39">
        <v>0.57999999999999996</v>
      </c>
      <c r="H548" s="40" t="s">
        <v>21</v>
      </c>
      <c r="I548" s="40"/>
      <c r="J548" s="40">
        <v>0.89</v>
      </c>
      <c r="K548" s="41">
        <v>5</v>
      </c>
      <c r="L548" s="37" t="s">
        <v>19</v>
      </c>
      <c r="M548" s="42">
        <f t="shared" si="24"/>
        <v>301.02</v>
      </c>
      <c r="N548" s="42">
        <f t="shared" si="25"/>
        <v>18.061199999999999</v>
      </c>
      <c r="O548" s="42">
        <f t="shared" si="26"/>
        <v>10</v>
      </c>
      <c r="P548" s="43" t="str">
        <f>VLOOKUP(J548,Trübheitsgrad!$B$4:$C$8,2)</f>
        <v>D</v>
      </c>
      <c r="Q548" s="37" t="str">
        <f>VLOOKUP(Händler_Namen,HändlerAdressen,4,0)</f>
        <v>Düsseldorf</v>
      </c>
    </row>
    <row r="549" spans="1:17" x14ac:dyDescent="0.25">
      <c r="A549" s="37" t="s">
        <v>28</v>
      </c>
      <c r="B549" s="37" t="s">
        <v>16</v>
      </c>
      <c r="C549" s="37" t="s">
        <v>26</v>
      </c>
      <c r="D549" s="37" t="e">
        <f>VLOOKUP(MitarbeitNamen,MitarbeiterDaten,7,0)</f>
        <v>#N/A</v>
      </c>
      <c r="E549" s="37" t="s">
        <v>18</v>
      </c>
      <c r="F549" s="38">
        <v>23</v>
      </c>
      <c r="G549" s="39">
        <v>45.32</v>
      </c>
      <c r="H549" s="40" t="s">
        <v>21</v>
      </c>
      <c r="I549" s="40"/>
      <c r="J549" s="40">
        <v>0.83</v>
      </c>
      <c r="K549" s="41">
        <v>4</v>
      </c>
      <c r="L549" s="37" t="s">
        <v>22</v>
      </c>
      <c r="M549" s="42">
        <f t="shared" si="24"/>
        <v>1042.3599999999999</v>
      </c>
      <c r="N549" s="42">
        <f t="shared" si="25"/>
        <v>93.812399999999982</v>
      </c>
      <c r="O549" s="42">
        <f t="shared" si="26"/>
        <v>10</v>
      </c>
      <c r="P549" s="43" t="str">
        <f>VLOOKUP(J549,Trübheitsgrad!$B$4:$C$8,2)</f>
        <v>D</v>
      </c>
      <c r="Q549" s="37" t="str">
        <f>VLOOKUP(Händler_Namen,HändlerAdressen,4,0)</f>
        <v>Köln</v>
      </c>
    </row>
    <row r="550" spans="1:17" x14ac:dyDescent="0.25">
      <c r="A550" s="37" t="s">
        <v>28</v>
      </c>
      <c r="B550" s="37" t="s">
        <v>25</v>
      </c>
      <c r="C550" s="37" t="s">
        <v>13</v>
      </c>
      <c r="D550" s="37" t="str">
        <f>VLOOKUP(MitarbeitNamen,MitarbeiterDaten,7,0)</f>
        <v>Klose</v>
      </c>
      <c r="E550" s="37" t="s">
        <v>14</v>
      </c>
      <c r="F550" s="38">
        <v>378</v>
      </c>
      <c r="G550" s="39">
        <v>0.14000000000000001</v>
      </c>
      <c r="H550" s="40" t="s">
        <v>21</v>
      </c>
      <c r="I550" s="40"/>
      <c r="J550" s="40">
        <v>0.44</v>
      </c>
      <c r="K550" s="41">
        <v>3</v>
      </c>
      <c r="L550" s="37" t="s">
        <v>24</v>
      </c>
      <c r="M550" s="42">
        <f t="shared" si="24"/>
        <v>52.92</v>
      </c>
      <c r="N550" s="42">
        <f t="shared" si="25"/>
        <v>3.1751999999999998</v>
      </c>
      <c r="O550" s="42">
        <f t="shared" si="26"/>
        <v>10</v>
      </c>
      <c r="P550" s="43" t="str">
        <f>VLOOKUP(J550,Trübheitsgrad!$B$4:$C$8,2)</f>
        <v>B</v>
      </c>
      <c r="Q550" s="37" t="str">
        <f>VLOOKUP(Händler_Namen,HändlerAdressen,4,0)</f>
        <v>München</v>
      </c>
    </row>
    <row r="551" spans="1:17" x14ac:dyDescent="0.25">
      <c r="A551" s="37" t="s">
        <v>28</v>
      </c>
      <c r="B551" s="37" t="s">
        <v>20</v>
      </c>
      <c r="C551" s="37" t="s">
        <v>17</v>
      </c>
      <c r="D551" s="37" t="str">
        <f>VLOOKUP(MitarbeitNamen,MitarbeiterDaten,7,0)</f>
        <v>Löw</v>
      </c>
      <c r="E551" s="37" t="s">
        <v>18</v>
      </c>
      <c r="F551" s="38">
        <v>33</v>
      </c>
      <c r="G551" s="39">
        <v>46.53</v>
      </c>
      <c r="H551" s="40" t="s">
        <v>21</v>
      </c>
      <c r="I551" s="40" t="s">
        <v>21</v>
      </c>
      <c r="J551" s="40">
        <v>0.49</v>
      </c>
      <c r="K551" s="41">
        <v>2</v>
      </c>
      <c r="L551" s="37" t="s">
        <v>15</v>
      </c>
      <c r="M551" s="42">
        <f t="shared" si="24"/>
        <v>1535.49</v>
      </c>
      <c r="N551" s="42">
        <f t="shared" si="25"/>
        <v>138.19409999999999</v>
      </c>
      <c r="O551" s="42">
        <f t="shared" si="26"/>
        <v>25</v>
      </c>
      <c r="P551" s="43" t="str">
        <f>VLOOKUP(J551,Trübheitsgrad!$B$4:$C$8,2)</f>
        <v>C</v>
      </c>
      <c r="Q551" s="37" t="str">
        <f>VLOOKUP(Händler_Namen,HändlerAdressen,4,0)</f>
        <v>Köln</v>
      </c>
    </row>
    <row r="552" spans="1:17" x14ac:dyDescent="0.25">
      <c r="A552" s="37" t="s">
        <v>28</v>
      </c>
      <c r="B552" s="37" t="s">
        <v>0</v>
      </c>
      <c r="C552" s="37" t="s">
        <v>26</v>
      </c>
      <c r="D552" s="37" t="e">
        <f>VLOOKUP(MitarbeitNamen,MitarbeiterDaten,7,0)</f>
        <v>#N/A</v>
      </c>
      <c r="E552" s="37" t="s">
        <v>14</v>
      </c>
      <c r="F552" s="38">
        <v>198</v>
      </c>
      <c r="G552" s="39">
        <v>0.38</v>
      </c>
      <c r="H552" s="40" t="s">
        <v>21</v>
      </c>
      <c r="I552" s="40"/>
      <c r="J552" s="40">
        <v>0.12</v>
      </c>
      <c r="K552" s="41">
        <v>4</v>
      </c>
      <c r="L552" s="37" t="s">
        <v>15</v>
      </c>
      <c r="M552" s="42">
        <f t="shared" si="24"/>
        <v>75.239999999999995</v>
      </c>
      <c r="N552" s="42">
        <f t="shared" si="25"/>
        <v>4.5143999999999993</v>
      </c>
      <c r="O552" s="42">
        <f t="shared" si="26"/>
        <v>10</v>
      </c>
      <c r="P552" s="43" t="str">
        <f>VLOOKUP(J552,Trübheitsgrad!$B$4:$C$8,2)</f>
        <v>A</v>
      </c>
      <c r="Q552" s="37" t="str">
        <f>VLOOKUP(Händler_Namen,HändlerAdressen,4,0)</f>
        <v>Köln</v>
      </c>
    </row>
    <row r="553" spans="1:17" x14ac:dyDescent="0.25">
      <c r="A553" s="37" t="s">
        <v>28</v>
      </c>
      <c r="B553" s="37" t="s">
        <v>20</v>
      </c>
      <c r="C553" s="37" t="s">
        <v>23</v>
      </c>
      <c r="D553" s="37" t="str">
        <f>VLOOKUP(MitarbeitNamen,MitarbeiterDaten,7,0)</f>
        <v>Müller</v>
      </c>
      <c r="E553" s="37" t="s">
        <v>18</v>
      </c>
      <c r="F553" s="38">
        <v>5</v>
      </c>
      <c r="G553" s="39">
        <v>51.15</v>
      </c>
      <c r="H553" s="40" t="s">
        <v>21</v>
      </c>
      <c r="I553" s="40" t="s">
        <v>21</v>
      </c>
      <c r="J553" s="40">
        <v>0.56000000000000005</v>
      </c>
      <c r="K553" s="41">
        <v>3</v>
      </c>
      <c r="L553" s="37" t="s">
        <v>19</v>
      </c>
      <c r="M553" s="42">
        <f t="shared" si="24"/>
        <v>255.75</v>
      </c>
      <c r="N553" s="42">
        <f t="shared" si="25"/>
        <v>15.344999999999999</v>
      </c>
      <c r="O553" s="42">
        <f t="shared" si="26"/>
        <v>25</v>
      </c>
      <c r="P553" s="43" t="str">
        <f>VLOOKUP(J553,Trübheitsgrad!$B$4:$C$8,2)</f>
        <v>C</v>
      </c>
      <c r="Q553" s="37" t="str">
        <f>VLOOKUP(Händler_Namen,HändlerAdressen,4,0)</f>
        <v>Düsseldorf</v>
      </c>
    </row>
    <row r="554" spans="1:17" x14ac:dyDescent="0.25">
      <c r="A554" s="37" t="s">
        <v>28</v>
      </c>
      <c r="B554" s="37" t="s">
        <v>25</v>
      </c>
      <c r="C554" s="37" t="s">
        <v>85</v>
      </c>
      <c r="D554" s="37" t="str">
        <f>VLOOKUP(MitarbeitNamen,MitarbeiterDaten,7,0)</f>
        <v>Löw</v>
      </c>
      <c r="E554" s="37" t="s">
        <v>14</v>
      </c>
      <c r="F554" s="38">
        <v>702</v>
      </c>
      <c r="G554" s="39">
        <v>0.44</v>
      </c>
      <c r="H554" s="40" t="s">
        <v>21</v>
      </c>
      <c r="I554" s="40"/>
      <c r="J554" s="40">
        <v>0.22</v>
      </c>
      <c r="K554" s="41">
        <v>1</v>
      </c>
      <c r="L554" s="37" t="s">
        <v>19</v>
      </c>
      <c r="M554" s="42">
        <f t="shared" si="24"/>
        <v>308.88</v>
      </c>
      <c r="N554" s="42">
        <f t="shared" si="25"/>
        <v>18.532799999999998</v>
      </c>
      <c r="O554" s="42">
        <f t="shared" si="26"/>
        <v>10</v>
      </c>
      <c r="P554" s="43" t="str">
        <f>VLOOKUP(J554,Trübheitsgrad!$B$4:$C$8,2)</f>
        <v>A</v>
      </c>
      <c r="Q554" s="37" t="str">
        <f>VLOOKUP(Händler_Namen,HändlerAdressen,4,0)</f>
        <v>Düsseldorf</v>
      </c>
    </row>
    <row r="555" spans="1:17" x14ac:dyDescent="0.25">
      <c r="A555" s="37" t="s">
        <v>28</v>
      </c>
      <c r="B555" s="37" t="s">
        <v>16</v>
      </c>
      <c r="C555" s="37" t="s">
        <v>23</v>
      </c>
      <c r="D555" s="37" t="str">
        <f>VLOOKUP(MitarbeitNamen,MitarbeiterDaten,7,0)</f>
        <v>Müller</v>
      </c>
      <c r="E555" s="37" t="s">
        <v>18</v>
      </c>
      <c r="F555" s="38">
        <v>21</v>
      </c>
      <c r="G555" s="39">
        <v>48.36</v>
      </c>
      <c r="H555" s="40" t="s">
        <v>21</v>
      </c>
      <c r="I555" s="40"/>
      <c r="J555" s="40">
        <v>0.53</v>
      </c>
      <c r="K555" s="41">
        <v>3</v>
      </c>
      <c r="L555" s="37" t="s">
        <v>22</v>
      </c>
      <c r="M555" s="42">
        <f t="shared" si="24"/>
        <v>1015.56</v>
      </c>
      <c r="N555" s="42">
        <f t="shared" si="25"/>
        <v>91.400399999999991</v>
      </c>
      <c r="O555" s="42">
        <f t="shared" si="26"/>
        <v>10</v>
      </c>
      <c r="P555" s="43" t="str">
        <f>VLOOKUP(J555,Trübheitsgrad!$B$4:$C$8,2)</f>
        <v>C</v>
      </c>
      <c r="Q555" s="37" t="str">
        <f>VLOOKUP(Händler_Namen,HändlerAdressen,4,0)</f>
        <v>Köln</v>
      </c>
    </row>
    <row r="556" spans="1:17" x14ac:dyDescent="0.25">
      <c r="A556" s="37" t="s">
        <v>28</v>
      </c>
      <c r="B556" s="37" t="s">
        <v>20</v>
      </c>
      <c r="C556" s="37" t="s">
        <v>23</v>
      </c>
      <c r="D556" s="37" t="str">
        <f>VLOOKUP(MitarbeitNamen,MitarbeiterDaten,7,0)</f>
        <v>Müller</v>
      </c>
      <c r="E556" s="37" t="s">
        <v>14</v>
      </c>
      <c r="F556" s="38">
        <v>701</v>
      </c>
      <c r="G556" s="39">
        <v>0.21</v>
      </c>
      <c r="H556" s="40" t="s">
        <v>21</v>
      </c>
      <c r="I556" s="40"/>
      <c r="J556" s="40">
        <v>0.15</v>
      </c>
      <c r="K556" s="41">
        <v>2</v>
      </c>
      <c r="L556" s="37" t="s">
        <v>15</v>
      </c>
      <c r="M556" s="42">
        <f t="shared" si="24"/>
        <v>147.21</v>
      </c>
      <c r="N556" s="42">
        <f t="shared" si="25"/>
        <v>8.8325999999999993</v>
      </c>
      <c r="O556" s="42">
        <f t="shared" si="26"/>
        <v>10</v>
      </c>
      <c r="P556" s="43" t="str">
        <f>VLOOKUP(J556,Trübheitsgrad!$B$4:$C$8,2)</f>
        <v>A</v>
      </c>
      <c r="Q556" s="37" t="str">
        <f>VLOOKUP(Händler_Namen,HändlerAdressen,4,0)</f>
        <v>Köln</v>
      </c>
    </row>
    <row r="557" spans="1:17" x14ac:dyDescent="0.25">
      <c r="A557" s="37" t="s">
        <v>28</v>
      </c>
      <c r="B557" s="37" t="s">
        <v>0</v>
      </c>
      <c r="C557" s="37" t="s">
        <v>13</v>
      </c>
      <c r="D557" s="37" t="str">
        <f>VLOOKUP(MitarbeitNamen,MitarbeiterDaten,7,0)</f>
        <v>Klose</v>
      </c>
      <c r="E557" s="37" t="s">
        <v>18</v>
      </c>
      <c r="F557" s="38">
        <v>2</v>
      </c>
      <c r="G557" s="39">
        <v>53.86</v>
      </c>
      <c r="H557" s="40" t="s">
        <v>21</v>
      </c>
      <c r="I557" s="40"/>
      <c r="J557" s="40">
        <v>0.31</v>
      </c>
      <c r="K557" s="41">
        <v>4</v>
      </c>
      <c r="L557" s="37" t="s">
        <v>22</v>
      </c>
      <c r="M557" s="42">
        <f t="shared" si="24"/>
        <v>107.72</v>
      </c>
      <c r="N557" s="42">
        <f t="shared" si="25"/>
        <v>6.4631999999999996</v>
      </c>
      <c r="O557" s="42">
        <f t="shared" si="26"/>
        <v>10</v>
      </c>
      <c r="P557" s="43" t="str">
        <f>VLOOKUP(J557,Trübheitsgrad!$B$4:$C$8,2)</f>
        <v>A</v>
      </c>
      <c r="Q557" s="37" t="str">
        <f>VLOOKUP(Händler_Namen,HändlerAdressen,4,0)</f>
        <v>Köln</v>
      </c>
    </row>
    <row r="558" spans="1:17" x14ac:dyDescent="0.25">
      <c r="A558" s="37" t="s">
        <v>28</v>
      </c>
      <c r="B558" s="37" t="s">
        <v>25</v>
      </c>
      <c r="C558" s="37" t="s">
        <v>29</v>
      </c>
      <c r="D558" s="37" t="str">
        <f>VLOOKUP(MitarbeitNamen,MitarbeiterDaten,7,0)</f>
        <v>Müller</v>
      </c>
      <c r="E558" s="37" t="s">
        <v>14</v>
      </c>
      <c r="F558" s="38">
        <v>43</v>
      </c>
      <c r="G558" s="39">
        <v>0.46</v>
      </c>
      <c r="H558" s="40"/>
      <c r="I558" s="40"/>
      <c r="J558" s="40">
        <v>0.75</v>
      </c>
      <c r="K558" s="41">
        <v>2</v>
      </c>
      <c r="L558" s="37" t="s">
        <v>15</v>
      </c>
      <c r="M558" s="42">
        <f t="shared" si="24"/>
        <v>19.78</v>
      </c>
      <c r="N558" s="42">
        <f t="shared" si="25"/>
        <v>1.1868000000000001</v>
      </c>
      <c r="O558" s="42">
        <f t="shared" si="26"/>
        <v>10</v>
      </c>
      <c r="P558" s="43" t="str">
        <f>VLOOKUP(J558,Trübheitsgrad!$B$4:$C$8,2)</f>
        <v>D</v>
      </c>
      <c r="Q558" s="37" t="str">
        <f>VLOOKUP(Händler_Namen,HändlerAdressen,4,0)</f>
        <v>Köln</v>
      </c>
    </row>
    <row r="559" spans="1:17" x14ac:dyDescent="0.25">
      <c r="A559" s="37" t="s">
        <v>28</v>
      </c>
      <c r="B559" s="37" t="s">
        <v>0</v>
      </c>
      <c r="C559" s="37" t="s">
        <v>23</v>
      </c>
      <c r="D559" s="37" t="str">
        <f>VLOOKUP(MitarbeitNamen,MitarbeiterDaten,7,0)</f>
        <v>Müller</v>
      </c>
      <c r="E559" s="37" t="s">
        <v>18</v>
      </c>
      <c r="F559" s="38">
        <v>37</v>
      </c>
      <c r="G559" s="39">
        <v>52.55</v>
      </c>
      <c r="H559" s="40" t="s">
        <v>21</v>
      </c>
      <c r="I559" s="40"/>
      <c r="J559" s="40">
        <v>0.87</v>
      </c>
      <c r="K559" s="41">
        <v>1</v>
      </c>
      <c r="L559" s="37" t="s">
        <v>19</v>
      </c>
      <c r="M559" s="42">
        <f t="shared" si="24"/>
        <v>1944.35</v>
      </c>
      <c r="N559" s="42">
        <f t="shared" si="25"/>
        <v>174.99149999999997</v>
      </c>
      <c r="O559" s="42">
        <f t="shared" si="26"/>
        <v>10</v>
      </c>
      <c r="P559" s="43" t="str">
        <f>VLOOKUP(J559,Trübheitsgrad!$B$4:$C$8,2)</f>
        <v>D</v>
      </c>
      <c r="Q559" s="37" t="str">
        <f>VLOOKUP(Händler_Namen,HändlerAdressen,4,0)</f>
        <v>Düsseldorf</v>
      </c>
    </row>
    <row r="560" spans="1:17" x14ac:dyDescent="0.25">
      <c r="A560" s="37" t="s">
        <v>28</v>
      </c>
      <c r="B560" s="37" t="s">
        <v>20</v>
      </c>
      <c r="C560" s="37" t="s">
        <v>13</v>
      </c>
      <c r="D560" s="37" t="str">
        <f>VLOOKUP(MitarbeitNamen,MitarbeiterDaten,7,0)</f>
        <v>Klose</v>
      </c>
      <c r="E560" s="37" t="s">
        <v>14</v>
      </c>
      <c r="F560" s="38">
        <v>823</v>
      </c>
      <c r="G560" s="39">
        <v>0.21</v>
      </c>
      <c r="H560" s="40" t="s">
        <v>21</v>
      </c>
      <c r="I560" s="40"/>
      <c r="J560" s="40">
        <v>0.62</v>
      </c>
      <c r="K560" s="41">
        <v>4</v>
      </c>
      <c r="L560" s="37" t="s">
        <v>22</v>
      </c>
      <c r="M560" s="42">
        <f t="shared" si="24"/>
        <v>172.82999999999998</v>
      </c>
      <c r="N560" s="42">
        <f t="shared" si="25"/>
        <v>10.369799999999998</v>
      </c>
      <c r="O560" s="42">
        <f t="shared" si="26"/>
        <v>10</v>
      </c>
      <c r="P560" s="43" t="str">
        <f>VLOOKUP(J560,Trübheitsgrad!$B$4:$C$8,2)</f>
        <v>D</v>
      </c>
      <c r="Q560" s="37" t="str">
        <f>VLOOKUP(Händler_Namen,HändlerAdressen,4,0)</f>
        <v>Köln</v>
      </c>
    </row>
    <row r="561" spans="1:17" x14ac:dyDescent="0.25">
      <c r="A561" s="37" t="s">
        <v>28</v>
      </c>
      <c r="B561" s="37" t="s">
        <v>20</v>
      </c>
      <c r="C561" s="37" t="s">
        <v>17</v>
      </c>
      <c r="D561" s="37" t="str">
        <f>VLOOKUP(MitarbeitNamen,MitarbeiterDaten,7,0)</f>
        <v>Löw</v>
      </c>
      <c r="E561" s="37" t="s">
        <v>18</v>
      </c>
      <c r="F561" s="38">
        <v>23</v>
      </c>
      <c r="G561" s="39">
        <v>53.68</v>
      </c>
      <c r="H561" s="40" t="s">
        <v>21</v>
      </c>
      <c r="I561" s="40"/>
      <c r="J561" s="40">
        <v>0.67</v>
      </c>
      <c r="K561" s="41">
        <v>5</v>
      </c>
      <c r="L561" s="37" t="s">
        <v>15</v>
      </c>
      <c r="M561" s="42">
        <f t="shared" si="24"/>
        <v>1234.6400000000001</v>
      </c>
      <c r="N561" s="42">
        <f t="shared" si="25"/>
        <v>111.11760000000001</v>
      </c>
      <c r="O561" s="42">
        <f t="shared" si="26"/>
        <v>10</v>
      </c>
      <c r="P561" s="43" t="str">
        <f>VLOOKUP(J561,Trübheitsgrad!$B$4:$C$8,2)</f>
        <v>D</v>
      </c>
      <c r="Q561" s="37" t="str">
        <f>VLOOKUP(Händler_Namen,HändlerAdressen,4,0)</f>
        <v>Köln</v>
      </c>
    </row>
    <row r="562" spans="1:17" x14ac:dyDescent="0.25">
      <c r="A562" s="37" t="s">
        <v>28</v>
      </c>
      <c r="B562" s="37" t="s">
        <v>25</v>
      </c>
      <c r="C562" s="37" t="s">
        <v>85</v>
      </c>
      <c r="D562" s="37" t="str">
        <f>VLOOKUP(MitarbeitNamen,MitarbeiterDaten,7,0)</f>
        <v>Löw</v>
      </c>
      <c r="E562" s="37" t="s">
        <v>14</v>
      </c>
      <c r="F562" s="38">
        <v>828</v>
      </c>
      <c r="G562" s="39">
        <v>0.41</v>
      </c>
      <c r="H562" s="40"/>
      <c r="I562" s="40"/>
      <c r="J562" s="40">
        <v>0.57999999999999996</v>
      </c>
      <c r="K562" s="41">
        <v>4</v>
      </c>
      <c r="L562" s="37" t="s">
        <v>24</v>
      </c>
      <c r="M562" s="42">
        <f t="shared" si="24"/>
        <v>339.47999999999996</v>
      </c>
      <c r="N562" s="42">
        <f t="shared" si="25"/>
        <v>20.368799999999997</v>
      </c>
      <c r="O562" s="42">
        <f t="shared" si="26"/>
        <v>10</v>
      </c>
      <c r="P562" s="43" t="str">
        <f>VLOOKUP(J562,Trübheitsgrad!$B$4:$C$8,2)</f>
        <v>D</v>
      </c>
      <c r="Q562" s="37" t="str">
        <f>VLOOKUP(Händler_Namen,HändlerAdressen,4,0)</f>
        <v>München</v>
      </c>
    </row>
    <row r="563" spans="1:17" x14ac:dyDescent="0.25">
      <c r="A563" s="37" t="s">
        <v>28</v>
      </c>
      <c r="B563" s="37" t="s">
        <v>25</v>
      </c>
      <c r="C563" s="37" t="s">
        <v>29</v>
      </c>
      <c r="D563" s="37" t="str">
        <f>VLOOKUP(MitarbeitNamen,MitarbeiterDaten,7,0)</f>
        <v>Müller</v>
      </c>
      <c r="E563" s="37" t="s">
        <v>18</v>
      </c>
      <c r="F563" s="38">
        <v>23</v>
      </c>
      <c r="G563" s="39">
        <v>48.49</v>
      </c>
      <c r="H563" s="40" t="s">
        <v>21</v>
      </c>
      <c r="I563" s="40" t="s">
        <v>21</v>
      </c>
      <c r="J563" s="40">
        <v>0.91</v>
      </c>
      <c r="K563" s="41">
        <v>3</v>
      </c>
      <c r="L563" s="37" t="s">
        <v>24</v>
      </c>
      <c r="M563" s="42">
        <f t="shared" si="24"/>
        <v>1115.27</v>
      </c>
      <c r="N563" s="42">
        <f t="shared" si="25"/>
        <v>100.37429999999999</v>
      </c>
      <c r="O563" s="42">
        <f t="shared" si="26"/>
        <v>25</v>
      </c>
      <c r="P563" s="43" t="str">
        <f>VLOOKUP(J563,Trübheitsgrad!$B$4:$C$8,2)</f>
        <v>E</v>
      </c>
      <c r="Q563" s="37" t="str">
        <f>VLOOKUP(Händler_Namen,HändlerAdressen,4,0)</f>
        <v>München</v>
      </c>
    </row>
    <row r="564" spans="1:17" x14ac:dyDescent="0.25">
      <c r="A564" s="37" t="s">
        <v>28</v>
      </c>
      <c r="B564" s="37" t="s">
        <v>25</v>
      </c>
      <c r="C564" s="37" t="s">
        <v>26</v>
      </c>
      <c r="D564" s="37" t="e">
        <f>VLOOKUP(MitarbeitNamen,MitarbeiterDaten,7,0)</f>
        <v>#N/A</v>
      </c>
      <c r="E564" s="37" t="s">
        <v>14</v>
      </c>
      <c r="F564" s="38">
        <v>249</v>
      </c>
      <c r="G564" s="39">
        <v>0.81</v>
      </c>
      <c r="H564" s="40" t="s">
        <v>21</v>
      </c>
      <c r="I564" s="40"/>
      <c r="J564" s="40">
        <v>0.16</v>
      </c>
      <c r="K564" s="41">
        <v>2</v>
      </c>
      <c r="L564" s="37" t="s">
        <v>22</v>
      </c>
      <c r="M564" s="42">
        <f t="shared" si="24"/>
        <v>201.69000000000003</v>
      </c>
      <c r="N564" s="42">
        <f t="shared" si="25"/>
        <v>12.101400000000002</v>
      </c>
      <c r="O564" s="42">
        <f t="shared" si="26"/>
        <v>10</v>
      </c>
      <c r="P564" s="43" t="str">
        <f>VLOOKUP(J564,Trübheitsgrad!$B$4:$C$8,2)</f>
        <v>A</v>
      </c>
      <c r="Q564" s="37" t="str">
        <f>VLOOKUP(Händler_Namen,HändlerAdressen,4,0)</f>
        <v>Köln</v>
      </c>
    </row>
    <row r="565" spans="1:17" x14ac:dyDescent="0.25">
      <c r="A565" s="37" t="s">
        <v>28</v>
      </c>
      <c r="B565" s="37" t="s">
        <v>0</v>
      </c>
      <c r="C565" s="37" t="s">
        <v>85</v>
      </c>
      <c r="D565" s="37" t="str">
        <f>VLOOKUP(MitarbeitNamen,MitarbeiterDaten,7,0)</f>
        <v>Löw</v>
      </c>
      <c r="E565" s="37" t="s">
        <v>18</v>
      </c>
      <c r="F565" s="38">
        <v>27</v>
      </c>
      <c r="G565" s="39">
        <v>50.38</v>
      </c>
      <c r="H565" s="40" t="s">
        <v>21</v>
      </c>
      <c r="I565" s="40"/>
      <c r="J565" s="40">
        <v>0.37</v>
      </c>
      <c r="K565" s="41">
        <v>4</v>
      </c>
      <c r="L565" s="37" t="s">
        <v>15</v>
      </c>
      <c r="M565" s="42">
        <f t="shared" si="24"/>
        <v>1360.26</v>
      </c>
      <c r="N565" s="42">
        <f t="shared" si="25"/>
        <v>122.4234</v>
      </c>
      <c r="O565" s="42">
        <f t="shared" si="26"/>
        <v>10</v>
      </c>
      <c r="P565" s="43" t="str">
        <f>VLOOKUP(J565,Trübheitsgrad!$B$4:$C$8,2)</f>
        <v>B</v>
      </c>
      <c r="Q565" s="37" t="str">
        <f>VLOOKUP(Händler_Namen,HändlerAdressen,4,0)</f>
        <v>Köln</v>
      </c>
    </row>
    <row r="566" spans="1:17" x14ac:dyDescent="0.25">
      <c r="A566" s="37" t="s">
        <v>28</v>
      </c>
      <c r="B566" s="37" t="s">
        <v>0</v>
      </c>
      <c r="C566" s="37" t="s">
        <v>85</v>
      </c>
      <c r="D566" s="37" t="str">
        <f>VLOOKUP(MitarbeitNamen,MitarbeiterDaten,7,0)</f>
        <v>Löw</v>
      </c>
      <c r="E566" s="37" t="s">
        <v>14</v>
      </c>
      <c r="F566" s="38">
        <v>627</v>
      </c>
      <c r="G566" s="39">
        <v>0.09</v>
      </c>
      <c r="H566" s="40" t="s">
        <v>21</v>
      </c>
      <c r="I566" s="40"/>
      <c r="J566" s="40">
        <v>0.82</v>
      </c>
      <c r="K566" s="41">
        <v>3</v>
      </c>
      <c r="L566" s="37" t="s">
        <v>15</v>
      </c>
      <c r="M566" s="42">
        <f t="shared" si="24"/>
        <v>56.43</v>
      </c>
      <c r="N566" s="42">
        <f t="shared" si="25"/>
        <v>3.3857999999999997</v>
      </c>
      <c r="O566" s="42">
        <f t="shared" si="26"/>
        <v>10</v>
      </c>
      <c r="P566" s="43" t="str">
        <f>VLOOKUP(J566,Trübheitsgrad!$B$4:$C$8,2)</f>
        <v>D</v>
      </c>
      <c r="Q566" s="37" t="str">
        <f>VLOOKUP(Händler_Namen,HändlerAdressen,4,0)</f>
        <v>Köln</v>
      </c>
    </row>
    <row r="567" spans="1:17" x14ac:dyDescent="0.25">
      <c r="A567" s="37" t="s">
        <v>28</v>
      </c>
      <c r="B567" s="37" t="s">
        <v>20</v>
      </c>
      <c r="C567" s="37" t="s">
        <v>23</v>
      </c>
      <c r="D567" s="37" t="str">
        <f>VLOOKUP(MitarbeitNamen,MitarbeiterDaten,7,0)</f>
        <v>Müller</v>
      </c>
      <c r="E567" s="37" t="s">
        <v>18</v>
      </c>
      <c r="F567" s="38">
        <v>36</v>
      </c>
      <c r="G567" s="39">
        <v>47.58</v>
      </c>
      <c r="H567" s="40" t="s">
        <v>21</v>
      </c>
      <c r="I567" s="40"/>
      <c r="J567" s="40">
        <v>0.4</v>
      </c>
      <c r="K567" s="41">
        <v>1</v>
      </c>
      <c r="L567" s="37" t="s">
        <v>19</v>
      </c>
      <c r="M567" s="42">
        <f t="shared" si="24"/>
        <v>1712.8799999999999</v>
      </c>
      <c r="N567" s="42">
        <f t="shared" si="25"/>
        <v>154.15919999999997</v>
      </c>
      <c r="O567" s="42">
        <f t="shared" si="26"/>
        <v>10</v>
      </c>
      <c r="P567" s="43" t="str">
        <f>VLOOKUP(J567,Trübheitsgrad!$B$4:$C$8,2)</f>
        <v>B</v>
      </c>
      <c r="Q567" s="37" t="str">
        <f>VLOOKUP(Händler_Namen,HändlerAdressen,4,0)</f>
        <v>Düsseldorf</v>
      </c>
    </row>
    <row r="568" spans="1:17" x14ac:dyDescent="0.25">
      <c r="A568" s="37" t="s">
        <v>28</v>
      </c>
      <c r="B568" s="37" t="s">
        <v>0</v>
      </c>
      <c r="C568" s="37" t="s">
        <v>23</v>
      </c>
      <c r="D568" s="37" t="str">
        <f>VLOOKUP(MitarbeitNamen,MitarbeiterDaten,7,0)</f>
        <v>Müller</v>
      </c>
      <c r="E568" s="37" t="s">
        <v>14</v>
      </c>
      <c r="F568" s="38">
        <v>58</v>
      </c>
      <c r="G568" s="39">
        <v>0.28000000000000003</v>
      </c>
      <c r="H568" s="40" t="s">
        <v>21</v>
      </c>
      <c r="I568" s="40"/>
      <c r="J568" s="40">
        <v>0.32</v>
      </c>
      <c r="K568" s="41">
        <v>3</v>
      </c>
      <c r="L568" s="37" t="s">
        <v>19</v>
      </c>
      <c r="M568" s="42">
        <f t="shared" si="24"/>
        <v>16.240000000000002</v>
      </c>
      <c r="N568" s="42">
        <f t="shared" si="25"/>
        <v>0.97440000000000004</v>
      </c>
      <c r="O568" s="42">
        <f t="shared" si="26"/>
        <v>10</v>
      </c>
      <c r="P568" s="43" t="str">
        <f>VLOOKUP(J568,Trübheitsgrad!$B$4:$C$8,2)</f>
        <v>A</v>
      </c>
      <c r="Q568" s="37" t="str">
        <f>VLOOKUP(Händler_Namen,HändlerAdressen,4,0)</f>
        <v>Düsseldorf</v>
      </c>
    </row>
    <row r="569" spans="1:17" x14ac:dyDescent="0.25">
      <c r="A569" s="37" t="s">
        <v>28</v>
      </c>
      <c r="B569" s="37" t="s">
        <v>16</v>
      </c>
      <c r="C569" s="37" t="s">
        <v>29</v>
      </c>
      <c r="D569" s="37" t="str">
        <f>VLOOKUP(MitarbeitNamen,MitarbeiterDaten,7,0)</f>
        <v>Müller</v>
      </c>
      <c r="E569" s="37" t="s">
        <v>18</v>
      </c>
      <c r="F569" s="38">
        <v>48</v>
      </c>
      <c r="G569" s="39">
        <v>48.27</v>
      </c>
      <c r="H569" s="40" t="s">
        <v>21</v>
      </c>
      <c r="I569" s="40" t="s">
        <v>21</v>
      </c>
      <c r="J569" s="40">
        <v>0.25</v>
      </c>
      <c r="K569" s="41">
        <v>2</v>
      </c>
      <c r="L569" s="37" t="s">
        <v>24</v>
      </c>
      <c r="M569" s="42">
        <f t="shared" si="24"/>
        <v>2316.96</v>
      </c>
      <c r="N569" s="42">
        <f t="shared" si="25"/>
        <v>208.5264</v>
      </c>
      <c r="O569" s="42">
        <f t="shared" si="26"/>
        <v>25</v>
      </c>
      <c r="P569" s="43" t="str">
        <f>VLOOKUP(J569,Trübheitsgrad!$B$4:$C$8,2)</f>
        <v>A</v>
      </c>
      <c r="Q569" s="37" t="str">
        <f>VLOOKUP(Händler_Namen,HändlerAdressen,4,0)</f>
        <v>München</v>
      </c>
    </row>
    <row r="570" spans="1:17" x14ac:dyDescent="0.25">
      <c r="A570" s="37" t="s">
        <v>28</v>
      </c>
      <c r="B570" s="37" t="s">
        <v>25</v>
      </c>
      <c r="C570" s="37" t="s">
        <v>29</v>
      </c>
      <c r="D570" s="37" t="str">
        <f>VLOOKUP(MitarbeitNamen,MitarbeiterDaten,7,0)</f>
        <v>Müller</v>
      </c>
      <c r="E570" s="37" t="s">
        <v>14</v>
      </c>
      <c r="F570" s="38">
        <v>648</v>
      </c>
      <c r="G570" s="39">
        <v>0.36</v>
      </c>
      <c r="H570" s="40" t="s">
        <v>21</v>
      </c>
      <c r="I570" s="40"/>
      <c r="J570" s="40">
        <v>0.27</v>
      </c>
      <c r="K570" s="41">
        <v>4</v>
      </c>
      <c r="L570" s="37" t="s">
        <v>22</v>
      </c>
      <c r="M570" s="42">
        <f t="shared" si="24"/>
        <v>233.28</v>
      </c>
      <c r="N570" s="42">
        <f t="shared" si="25"/>
        <v>13.9968</v>
      </c>
      <c r="O570" s="42">
        <f t="shared" si="26"/>
        <v>10</v>
      </c>
      <c r="P570" s="43" t="str">
        <f>VLOOKUP(J570,Trübheitsgrad!$B$4:$C$8,2)</f>
        <v>A</v>
      </c>
      <c r="Q570" s="37" t="str">
        <f>VLOOKUP(Händler_Namen,HändlerAdressen,4,0)</f>
        <v>Köln</v>
      </c>
    </row>
    <row r="571" spans="1:17" x14ac:dyDescent="0.25">
      <c r="A571" s="37" t="s">
        <v>28</v>
      </c>
      <c r="B571" s="37" t="s">
        <v>20</v>
      </c>
      <c r="C571" s="37" t="s">
        <v>23</v>
      </c>
      <c r="D571" s="37" t="str">
        <f>VLOOKUP(MitarbeitNamen,MitarbeiterDaten,7,0)</f>
        <v>Müller</v>
      </c>
      <c r="E571" s="37" t="s">
        <v>18</v>
      </c>
      <c r="F571" s="38">
        <v>18</v>
      </c>
      <c r="G571" s="39">
        <v>48.27</v>
      </c>
      <c r="H571" s="40" t="s">
        <v>21</v>
      </c>
      <c r="I571" s="40" t="s">
        <v>21</v>
      </c>
      <c r="J571" s="40">
        <v>1</v>
      </c>
      <c r="K571" s="41">
        <v>2</v>
      </c>
      <c r="L571" s="37" t="s">
        <v>22</v>
      </c>
      <c r="M571" s="42">
        <f t="shared" si="24"/>
        <v>868.86</v>
      </c>
      <c r="N571" s="42">
        <f t="shared" si="25"/>
        <v>52.131599999999999</v>
      </c>
      <c r="O571" s="42">
        <f t="shared" si="26"/>
        <v>25</v>
      </c>
      <c r="P571" s="43" t="str">
        <f>VLOOKUP(J571,Trübheitsgrad!$B$4:$C$8,2)</f>
        <v>E</v>
      </c>
      <c r="Q571" s="37" t="str">
        <f>VLOOKUP(Händler_Namen,HändlerAdressen,4,0)</f>
        <v>Köln</v>
      </c>
    </row>
    <row r="572" spans="1:17" x14ac:dyDescent="0.25">
      <c r="A572" s="37" t="s">
        <v>28</v>
      </c>
      <c r="B572" s="37" t="s">
        <v>0</v>
      </c>
      <c r="C572" s="37" t="s">
        <v>29</v>
      </c>
      <c r="D572" s="37" t="str">
        <f>VLOOKUP(MitarbeitNamen,MitarbeiterDaten,7,0)</f>
        <v>Müller</v>
      </c>
      <c r="E572" s="37" t="s">
        <v>14</v>
      </c>
      <c r="F572" s="38">
        <v>215</v>
      </c>
      <c r="G572" s="39">
        <v>0.21</v>
      </c>
      <c r="H572" s="40" t="s">
        <v>21</v>
      </c>
      <c r="I572" s="40"/>
      <c r="J572" s="40">
        <v>0.93</v>
      </c>
      <c r="K572" s="41">
        <v>1</v>
      </c>
      <c r="L572" s="37" t="s">
        <v>19</v>
      </c>
      <c r="M572" s="42">
        <f t="shared" si="24"/>
        <v>45.15</v>
      </c>
      <c r="N572" s="42">
        <f t="shared" si="25"/>
        <v>2.7089999999999996</v>
      </c>
      <c r="O572" s="42">
        <f t="shared" si="26"/>
        <v>10</v>
      </c>
      <c r="P572" s="43" t="str">
        <f>VLOOKUP(J572,Trübheitsgrad!$B$4:$C$8,2)</f>
        <v>E</v>
      </c>
      <c r="Q572" s="37" t="str">
        <f>VLOOKUP(Händler_Namen,HändlerAdressen,4,0)</f>
        <v>Düsseldorf</v>
      </c>
    </row>
    <row r="573" spans="1:17" x14ac:dyDescent="0.25">
      <c r="A573" s="37" t="s">
        <v>28</v>
      </c>
      <c r="B573" s="37" t="s">
        <v>20</v>
      </c>
      <c r="C573" s="37" t="s">
        <v>29</v>
      </c>
      <c r="D573" s="37" t="str">
        <f>VLOOKUP(MitarbeitNamen,MitarbeiterDaten,7,0)</f>
        <v>Müller</v>
      </c>
      <c r="E573" s="37" t="s">
        <v>18</v>
      </c>
      <c r="F573" s="38">
        <v>21</v>
      </c>
      <c r="G573" s="39">
        <v>51.17</v>
      </c>
      <c r="H573" s="40" t="s">
        <v>21</v>
      </c>
      <c r="I573" s="40" t="s">
        <v>21</v>
      </c>
      <c r="J573" s="40">
        <v>0.46</v>
      </c>
      <c r="K573" s="41">
        <v>4</v>
      </c>
      <c r="L573" s="37" t="s">
        <v>22</v>
      </c>
      <c r="M573" s="42">
        <f t="shared" si="24"/>
        <v>1074.57</v>
      </c>
      <c r="N573" s="42">
        <f t="shared" si="25"/>
        <v>96.711299999999994</v>
      </c>
      <c r="O573" s="42">
        <f t="shared" si="26"/>
        <v>25</v>
      </c>
      <c r="P573" s="43" t="str">
        <f>VLOOKUP(J573,Trübheitsgrad!$B$4:$C$8,2)</f>
        <v>C</v>
      </c>
      <c r="Q573" s="37" t="str">
        <f>VLOOKUP(Händler_Namen,HändlerAdressen,4,0)</f>
        <v>Köln</v>
      </c>
    </row>
    <row r="574" spans="1:17" x14ac:dyDescent="0.25">
      <c r="A574" s="37" t="s">
        <v>28</v>
      </c>
      <c r="B574" s="37" t="s">
        <v>25</v>
      </c>
      <c r="C574" s="37" t="s">
        <v>29</v>
      </c>
      <c r="D574" s="37" t="str">
        <f>VLOOKUP(MitarbeitNamen,MitarbeiterDaten,7,0)</f>
        <v>Müller</v>
      </c>
      <c r="E574" s="37" t="s">
        <v>14</v>
      </c>
      <c r="F574" s="38">
        <v>241</v>
      </c>
      <c r="G574" s="39">
        <v>0.69</v>
      </c>
      <c r="H574" s="40" t="s">
        <v>21</v>
      </c>
      <c r="I574" s="40"/>
      <c r="J574" s="40">
        <v>0.81</v>
      </c>
      <c r="K574" s="41">
        <v>5</v>
      </c>
      <c r="L574" s="37" t="s">
        <v>15</v>
      </c>
      <c r="M574" s="42">
        <f t="shared" si="24"/>
        <v>166.29</v>
      </c>
      <c r="N574" s="42">
        <f t="shared" si="25"/>
        <v>9.9773999999999994</v>
      </c>
      <c r="O574" s="42">
        <f t="shared" si="26"/>
        <v>10</v>
      </c>
      <c r="P574" s="43" t="str">
        <f>VLOOKUP(J574,Trübheitsgrad!$B$4:$C$8,2)</f>
        <v>D</v>
      </c>
      <c r="Q574" s="37" t="str">
        <f>VLOOKUP(Händler_Namen,HändlerAdressen,4,0)</f>
        <v>Köln</v>
      </c>
    </row>
    <row r="575" spans="1:17" x14ac:dyDescent="0.25">
      <c r="A575" s="37" t="s">
        <v>28</v>
      </c>
      <c r="B575" s="37" t="s">
        <v>16</v>
      </c>
      <c r="C575" s="37" t="s">
        <v>23</v>
      </c>
      <c r="D575" s="37" t="str">
        <f>VLOOKUP(MitarbeitNamen,MitarbeiterDaten,7,0)</f>
        <v>Müller</v>
      </c>
      <c r="E575" s="37" t="s">
        <v>18</v>
      </c>
      <c r="F575" s="38">
        <v>29</v>
      </c>
      <c r="G575" s="39">
        <v>51.03</v>
      </c>
      <c r="H575" s="40"/>
      <c r="I575" s="40" t="s">
        <v>21</v>
      </c>
      <c r="J575" s="40">
        <v>0.13</v>
      </c>
      <c r="K575" s="41">
        <v>4</v>
      </c>
      <c r="L575" s="37" t="s">
        <v>19</v>
      </c>
      <c r="M575" s="42">
        <f t="shared" si="24"/>
        <v>1479.8700000000001</v>
      </c>
      <c r="N575" s="42">
        <f t="shared" si="25"/>
        <v>133.1883</v>
      </c>
      <c r="O575" s="42">
        <f t="shared" si="26"/>
        <v>25</v>
      </c>
      <c r="P575" s="43" t="str">
        <f>VLOOKUP(J575,Trübheitsgrad!$B$4:$C$8,2)</f>
        <v>A</v>
      </c>
      <c r="Q575" s="37" t="str">
        <f>VLOOKUP(Händler_Namen,HändlerAdressen,4,0)</f>
        <v>Düsseldorf</v>
      </c>
    </row>
    <row r="576" spans="1:17" x14ac:dyDescent="0.25">
      <c r="A576" s="37" t="s">
        <v>28</v>
      </c>
      <c r="B576" s="37" t="s">
        <v>20</v>
      </c>
      <c r="C576" s="37" t="s">
        <v>29</v>
      </c>
      <c r="D576" s="37" t="str">
        <f>VLOOKUP(MitarbeitNamen,MitarbeiterDaten,7,0)</f>
        <v>Müller</v>
      </c>
      <c r="E576" s="37" t="s">
        <v>14</v>
      </c>
      <c r="F576" s="38">
        <v>79</v>
      </c>
      <c r="G576" s="39">
        <v>0.04</v>
      </c>
      <c r="H576" s="40" t="s">
        <v>21</v>
      </c>
      <c r="I576" s="40"/>
      <c r="J576" s="40">
        <v>0.53</v>
      </c>
      <c r="K576" s="41">
        <v>3</v>
      </c>
      <c r="L576" s="37" t="s">
        <v>19</v>
      </c>
      <c r="M576" s="42">
        <f t="shared" si="24"/>
        <v>3.16</v>
      </c>
      <c r="N576" s="42">
        <f t="shared" si="25"/>
        <v>0.18959999999999999</v>
      </c>
      <c r="O576" s="42">
        <f t="shared" si="26"/>
        <v>10</v>
      </c>
      <c r="P576" s="43" t="str">
        <f>VLOOKUP(J576,Trübheitsgrad!$B$4:$C$8,2)</f>
        <v>C</v>
      </c>
      <c r="Q576" s="37" t="str">
        <f>VLOOKUP(Händler_Namen,HändlerAdressen,4,0)</f>
        <v>Düsseldorf</v>
      </c>
    </row>
    <row r="577" spans="1:17" x14ac:dyDescent="0.25">
      <c r="A577" s="37" t="s">
        <v>28</v>
      </c>
      <c r="B577" s="37" t="s">
        <v>0</v>
      </c>
      <c r="C577" s="37" t="s">
        <v>23</v>
      </c>
      <c r="D577" s="37" t="str">
        <f>VLOOKUP(MitarbeitNamen,MitarbeiterDaten,7,0)</f>
        <v>Müller</v>
      </c>
      <c r="E577" s="37" t="s">
        <v>18</v>
      </c>
      <c r="F577" s="38">
        <v>8</v>
      </c>
      <c r="G577" s="39">
        <v>47.46</v>
      </c>
      <c r="H577" s="40" t="s">
        <v>21</v>
      </c>
      <c r="I577" s="40" t="s">
        <v>21</v>
      </c>
      <c r="J577" s="40">
        <v>0.9</v>
      </c>
      <c r="K577" s="41">
        <v>2</v>
      </c>
      <c r="L577" s="37" t="s">
        <v>15</v>
      </c>
      <c r="M577" s="42">
        <f t="shared" si="24"/>
        <v>379.68</v>
      </c>
      <c r="N577" s="42">
        <f t="shared" si="25"/>
        <v>22.780799999999999</v>
      </c>
      <c r="O577" s="42">
        <f t="shared" si="26"/>
        <v>25</v>
      </c>
      <c r="P577" s="43" t="str">
        <f>VLOOKUP(J577,Trübheitsgrad!$B$4:$C$8,2)</f>
        <v>D</v>
      </c>
      <c r="Q577" s="37" t="str">
        <f>VLOOKUP(Händler_Namen,HändlerAdressen,4,0)</f>
        <v>Köln</v>
      </c>
    </row>
    <row r="578" spans="1:17" x14ac:dyDescent="0.25">
      <c r="A578" s="37" t="s">
        <v>28</v>
      </c>
      <c r="B578" s="37" t="s">
        <v>25</v>
      </c>
      <c r="C578" s="37" t="s">
        <v>13</v>
      </c>
      <c r="D578" s="37" t="str">
        <f>VLOOKUP(MitarbeitNamen,MitarbeiterDaten,7,0)</f>
        <v>Klose</v>
      </c>
      <c r="E578" s="37" t="s">
        <v>14</v>
      </c>
      <c r="F578" s="38">
        <v>399</v>
      </c>
      <c r="G578" s="39">
        <v>0.57999999999999996</v>
      </c>
      <c r="H578" s="40" t="s">
        <v>21</v>
      </c>
      <c r="I578" s="40"/>
      <c r="J578" s="40">
        <v>0.04</v>
      </c>
      <c r="K578" s="41">
        <v>4</v>
      </c>
      <c r="L578" s="37" t="s">
        <v>22</v>
      </c>
      <c r="M578" s="42">
        <f t="shared" si="24"/>
        <v>231.42</v>
      </c>
      <c r="N578" s="42">
        <f t="shared" si="25"/>
        <v>13.885199999999999</v>
      </c>
      <c r="O578" s="42">
        <f t="shared" si="26"/>
        <v>10</v>
      </c>
      <c r="P578" s="43" t="str">
        <f>VLOOKUP(J578,Trübheitsgrad!$B$4:$C$8,2)</f>
        <v>A</v>
      </c>
      <c r="Q578" s="37" t="str">
        <f>VLOOKUP(Händler_Namen,HändlerAdressen,4,0)</f>
        <v>Köln</v>
      </c>
    </row>
    <row r="579" spans="1:17" x14ac:dyDescent="0.25">
      <c r="A579" s="37" t="s">
        <v>28</v>
      </c>
      <c r="B579" s="37" t="s">
        <v>0</v>
      </c>
      <c r="C579" s="37" t="s">
        <v>17</v>
      </c>
      <c r="D579" s="37" t="str">
        <f>VLOOKUP(MitarbeitNamen,MitarbeiterDaten,7,0)</f>
        <v>Löw</v>
      </c>
      <c r="E579" s="37" t="s">
        <v>18</v>
      </c>
      <c r="F579" s="38">
        <v>14</v>
      </c>
      <c r="G579" s="39">
        <v>53.36</v>
      </c>
      <c r="H579" s="40" t="s">
        <v>21</v>
      </c>
      <c r="I579" s="40" t="s">
        <v>21</v>
      </c>
      <c r="J579" s="40">
        <v>0.05</v>
      </c>
      <c r="K579" s="41">
        <v>3</v>
      </c>
      <c r="L579" s="37" t="s">
        <v>24</v>
      </c>
      <c r="M579" s="42">
        <f t="shared" si="24"/>
        <v>747.04</v>
      </c>
      <c r="N579" s="42">
        <f t="shared" si="25"/>
        <v>44.822399999999995</v>
      </c>
      <c r="O579" s="42">
        <f t="shared" si="26"/>
        <v>25</v>
      </c>
      <c r="P579" s="43" t="str">
        <f>VLOOKUP(J579,Trübheitsgrad!$B$4:$C$8,2)</f>
        <v>A</v>
      </c>
      <c r="Q579" s="37" t="str">
        <f>VLOOKUP(Händler_Namen,HändlerAdressen,4,0)</f>
        <v>München</v>
      </c>
    </row>
    <row r="580" spans="1:17" x14ac:dyDescent="0.25">
      <c r="A580" s="37" t="s">
        <v>28</v>
      </c>
      <c r="B580" s="37" t="s">
        <v>20</v>
      </c>
      <c r="C580" s="37" t="s">
        <v>85</v>
      </c>
      <c r="D580" s="37" t="str">
        <f>VLOOKUP(MitarbeitNamen,MitarbeiterDaten,7,0)</f>
        <v>Löw</v>
      </c>
      <c r="E580" s="37" t="s">
        <v>14</v>
      </c>
      <c r="F580" s="38">
        <v>898</v>
      </c>
      <c r="G580" s="39">
        <v>0.53</v>
      </c>
      <c r="H580" s="40" t="s">
        <v>21</v>
      </c>
      <c r="I580" s="40"/>
      <c r="J580" s="40">
        <v>0.19</v>
      </c>
      <c r="K580" s="41">
        <v>1</v>
      </c>
      <c r="L580" s="37" t="s">
        <v>24</v>
      </c>
      <c r="M580" s="42">
        <f t="shared" si="24"/>
        <v>475.94</v>
      </c>
      <c r="N580" s="42">
        <f t="shared" si="25"/>
        <v>28.5564</v>
      </c>
      <c r="O580" s="42">
        <f t="shared" si="26"/>
        <v>10</v>
      </c>
      <c r="P580" s="43" t="str">
        <f>VLOOKUP(J580,Trübheitsgrad!$B$4:$C$8,2)</f>
        <v>A</v>
      </c>
      <c r="Q580" s="37" t="str">
        <f>VLOOKUP(Händler_Namen,HändlerAdressen,4,0)</f>
        <v>München</v>
      </c>
    </row>
    <row r="581" spans="1:17" x14ac:dyDescent="0.25">
      <c r="A581" s="37" t="s">
        <v>28</v>
      </c>
      <c r="B581" s="37" t="s">
        <v>20</v>
      </c>
      <c r="C581" s="37" t="s">
        <v>29</v>
      </c>
      <c r="D581" s="37" t="str">
        <f>VLOOKUP(MitarbeitNamen,MitarbeiterDaten,7,0)</f>
        <v>Müller</v>
      </c>
      <c r="E581" s="37" t="s">
        <v>18</v>
      </c>
      <c r="F581" s="38">
        <v>19</v>
      </c>
      <c r="G581" s="39">
        <v>45.03</v>
      </c>
      <c r="H581" s="40" t="s">
        <v>21</v>
      </c>
      <c r="I581" s="40"/>
      <c r="J581" s="40">
        <v>0.93</v>
      </c>
      <c r="K581" s="41">
        <v>3</v>
      </c>
      <c r="L581" s="37" t="s">
        <v>15</v>
      </c>
      <c r="M581" s="42">
        <f t="shared" si="24"/>
        <v>855.57</v>
      </c>
      <c r="N581" s="42">
        <f t="shared" si="25"/>
        <v>51.334200000000003</v>
      </c>
      <c r="O581" s="42">
        <f t="shared" si="26"/>
        <v>10</v>
      </c>
      <c r="P581" s="43" t="str">
        <f>VLOOKUP(J581,Trübheitsgrad!$B$4:$C$8,2)</f>
        <v>E</v>
      </c>
      <c r="Q581" s="37" t="str">
        <f>VLOOKUP(Händler_Namen,HändlerAdressen,4,0)</f>
        <v>Köln</v>
      </c>
    </row>
    <row r="582" spans="1:17" x14ac:dyDescent="0.25">
      <c r="A582" s="37" t="s">
        <v>28</v>
      </c>
      <c r="B582" s="37" t="s">
        <v>25</v>
      </c>
      <c r="C582" s="37" t="s">
        <v>26</v>
      </c>
      <c r="D582" s="37" t="e">
        <f>VLOOKUP(MitarbeitNamen,MitarbeiterDaten,7,0)</f>
        <v>#N/A</v>
      </c>
      <c r="E582" s="37" t="s">
        <v>14</v>
      </c>
      <c r="F582" s="38">
        <v>251</v>
      </c>
      <c r="G582" s="39">
        <v>0.16</v>
      </c>
      <c r="H582" s="40" t="s">
        <v>21</v>
      </c>
      <c r="I582" s="40"/>
      <c r="J582" s="40">
        <v>0.18</v>
      </c>
      <c r="K582" s="41">
        <v>2</v>
      </c>
      <c r="L582" s="37" t="s">
        <v>19</v>
      </c>
      <c r="M582" s="42">
        <f t="shared" si="24"/>
        <v>40.160000000000004</v>
      </c>
      <c r="N582" s="42">
        <f t="shared" si="25"/>
        <v>2.4096000000000002</v>
      </c>
      <c r="O582" s="42">
        <f t="shared" si="26"/>
        <v>10</v>
      </c>
      <c r="P582" s="43" t="str">
        <f>VLOOKUP(J582,Trübheitsgrad!$B$4:$C$8,2)</f>
        <v>A</v>
      </c>
      <c r="Q582" s="37" t="str">
        <f>VLOOKUP(Händler_Namen,HändlerAdressen,4,0)</f>
        <v>Düsseldorf</v>
      </c>
    </row>
    <row r="583" spans="1:17" x14ac:dyDescent="0.25">
      <c r="A583" s="37" t="s">
        <v>28</v>
      </c>
      <c r="B583" s="37" t="s">
        <v>25</v>
      </c>
      <c r="C583" s="37" t="s">
        <v>85</v>
      </c>
      <c r="D583" s="37" t="str">
        <f>VLOOKUP(MitarbeitNamen,MitarbeiterDaten,7,0)</f>
        <v>Löw</v>
      </c>
      <c r="E583" s="37" t="s">
        <v>18</v>
      </c>
      <c r="F583" s="38">
        <v>32</v>
      </c>
      <c r="G583" s="39">
        <v>54.81</v>
      </c>
      <c r="H583" s="40" t="s">
        <v>21</v>
      </c>
      <c r="I583" s="40" t="s">
        <v>21</v>
      </c>
      <c r="J583" s="40">
        <v>0.16</v>
      </c>
      <c r="K583" s="41">
        <v>4</v>
      </c>
      <c r="L583" s="37" t="s">
        <v>22</v>
      </c>
      <c r="M583" s="42">
        <f t="shared" si="24"/>
        <v>1753.92</v>
      </c>
      <c r="N583" s="42">
        <f t="shared" si="25"/>
        <v>157.8528</v>
      </c>
      <c r="O583" s="42">
        <f t="shared" si="26"/>
        <v>25</v>
      </c>
      <c r="P583" s="43" t="str">
        <f>VLOOKUP(J583,Trübheitsgrad!$B$4:$C$8,2)</f>
        <v>A</v>
      </c>
      <c r="Q583" s="37" t="str">
        <f>VLOOKUP(Händler_Namen,HändlerAdressen,4,0)</f>
        <v>Köln</v>
      </c>
    </row>
    <row r="584" spans="1:17" x14ac:dyDescent="0.25">
      <c r="A584" s="37" t="s">
        <v>28</v>
      </c>
      <c r="B584" s="37" t="s">
        <v>25</v>
      </c>
      <c r="C584" s="37" t="s">
        <v>85</v>
      </c>
      <c r="D584" s="37" t="str">
        <f>VLOOKUP(MitarbeitNamen,MitarbeiterDaten,7,0)</f>
        <v>Löw</v>
      </c>
      <c r="E584" s="37" t="s">
        <v>14</v>
      </c>
      <c r="F584" s="38">
        <v>312</v>
      </c>
      <c r="G584" s="39">
        <v>0.24</v>
      </c>
      <c r="H584" s="40"/>
      <c r="I584" s="40"/>
      <c r="J584" s="40">
        <v>0.5</v>
      </c>
      <c r="K584" s="41">
        <v>2</v>
      </c>
      <c r="L584" s="37" t="s">
        <v>24</v>
      </c>
      <c r="M584" s="42">
        <f t="shared" ref="M584:M606" si="27">F584*G584</f>
        <v>74.88</v>
      </c>
      <c r="N584" s="42">
        <f t="shared" ref="N584:N606" si="28">IF(M584&lt;1000,$H$2*M584,$H$1*M584)</f>
        <v>4.4927999999999999</v>
      </c>
      <c r="O584" s="42">
        <f t="shared" ref="O584:O606" si="29">IF(I584="x",25,10)</f>
        <v>10</v>
      </c>
      <c r="P584" s="43" t="str">
        <f>VLOOKUP(J584,Trübheitsgrad!$B$4:$C$8,2)</f>
        <v>C</v>
      </c>
      <c r="Q584" s="37" t="str">
        <f>VLOOKUP(Händler_Namen,HändlerAdressen,4,0)</f>
        <v>München</v>
      </c>
    </row>
    <row r="585" spans="1:17" x14ac:dyDescent="0.25">
      <c r="A585" s="37" t="s">
        <v>28</v>
      </c>
      <c r="B585" s="37" t="s">
        <v>0</v>
      </c>
      <c r="C585" s="37" t="s">
        <v>23</v>
      </c>
      <c r="D585" s="37" t="str">
        <f>VLOOKUP(MitarbeitNamen,MitarbeiterDaten,7,0)</f>
        <v>Müller</v>
      </c>
      <c r="E585" s="37" t="s">
        <v>18</v>
      </c>
      <c r="F585" s="38">
        <v>44</v>
      </c>
      <c r="G585" s="39">
        <v>46.3</v>
      </c>
      <c r="H585" s="40" t="s">
        <v>21</v>
      </c>
      <c r="I585" s="40" t="s">
        <v>21</v>
      </c>
      <c r="J585" s="40">
        <v>0.34</v>
      </c>
      <c r="K585" s="41">
        <v>1</v>
      </c>
      <c r="L585" s="37" t="s">
        <v>15</v>
      </c>
      <c r="M585" s="42">
        <f t="shared" si="27"/>
        <v>2037.1999999999998</v>
      </c>
      <c r="N585" s="42">
        <f t="shared" si="28"/>
        <v>183.34799999999998</v>
      </c>
      <c r="O585" s="42">
        <f t="shared" si="29"/>
        <v>25</v>
      </c>
      <c r="P585" s="43" t="str">
        <f>VLOOKUP(J585,Trübheitsgrad!$B$4:$C$8,2)</f>
        <v>B</v>
      </c>
      <c r="Q585" s="37" t="str">
        <f>VLOOKUP(Händler_Namen,HändlerAdressen,4,0)</f>
        <v>Köln</v>
      </c>
    </row>
    <row r="586" spans="1:17" x14ac:dyDescent="0.25">
      <c r="A586" s="37" t="s">
        <v>28</v>
      </c>
      <c r="B586" s="37" t="s">
        <v>0</v>
      </c>
      <c r="C586" s="37" t="s">
        <v>23</v>
      </c>
      <c r="D586" s="37" t="str">
        <f>VLOOKUP(MitarbeitNamen,MitarbeiterDaten,7,0)</f>
        <v>Müller</v>
      </c>
      <c r="E586" s="37" t="s">
        <v>14</v>
      </c>
      <c r="F586" s="38">
        <v>570</v>
      </c>
      <c r="G586" s="39">
        <v>0.61</v>
      </c>
      <c r="H586" s="40" t="s">
        <v>21</v>
      </c>
      <c r="I586" s="40"/>
      <c r="J586" s="40">
        <v>0.21</v>
      </c>
      <c r="K586" s="41">
        <v>4</v>
      </c>
      <c r="L586" s="37" t="s">
        <v>15</v>
      </c>
      <c r="M586" s="42">
        <f t="shared" si="27"/>
        <v>347.7</v>
      </c>
      <c r="N586" s="42">
        <f t="shared" si="28"/>
        <v>20.861999999999998</v>
      </c>
      <c r="O586" s="42">
        <f t="shared" si="29"/>
        <v>10</v>
      </c>
      <c r="P586" s="43" t="str">
        <f>VLOOKUP(J586,Trübheitsgrad!$B$4:$C$8,2)</f>
        <v>A</v>
      </c>
      <c r="Q586" s="37" t="str">
        <f>VLOOKUP(Händler_Namen,HändlerAdressen,4,0)</f>
        <v>Köln</v>
      </c>
    </row>
    <row r="587" spans="1:17" x14ac:dyDescent="0.25">
      <c r="A587" s="37" t="s">
        <v>28</v>
      </c>
      <c r="B587" s="37" t="s">
        <v>20</v>
      </c>
      <c r="C587" s="37" t="s">
        <v>29</v>
      </c>
      <c r="D587" s="37" t="str">
        <f>VLOOKUP(MitarbeitNamen,MitarbeiterDaten,7,0)</f>
        <v>Müller</v>
      </c>
      <c r="E587" s="37" t="s">
        <v>18</v>
      </c>
      <c r="F587" s="38">
        <v>31</v>
      </c>
      <c r="G587" s="39">
        <v>51.94</v>
      </c>
      <c r="H587" s="40" t="s">
        <v>21</v>
      </c>
      <c r="I587" s="40"/>
      <c r="J587" s="40">
        <v>0.6</v>
      </c>
      <c r="K587" s="41">
        <v>5</v>
      </c>
      <c r="L587" s="37" t="s">
        <v>19</v>
      </c>
      <c r="M587" s="42">
        <f t="shared" si="27"/>
        <v>1610.1399999999999</v>
      </c>
      <c r="N587" s="42">
        <f t="shared" si="28"/>
        <v>144.91259999999997</v>
      </c>
      <c r="O587" s="42">
        <f t="shared" si="29"/>
        <v>10</v>
      </c>
      <c r="P587" s="43" t="str">
        <f>VLOOKUP(J587,Trübheitsgrad!$B$4:$C$8,2)</f>
        <v>D</v>
      </c>
      <c r="Q587" s="37" t="str">
        <f>VLOOKUP(Händler_Namen,HändlerAdressen,4,0)</f>
        <v>Düsseldorf</v>
      </c>
    </row>
    <row r="588" spans="1:17" x14ac:dyDescent="0.25">
      <c r="A588" s="37" t="s">
        <v>28</v>
      </c>
      <c r="B588" s="37" t="s">
        <v>0</v>
      </c>
      <c r="C588" s="37" t="s">
        <v>29</v>
      </c>
      <c r="D588" s="37" t="str">
        <f>VLOOKUP(MitarbeitNamen,MitarbeiterDaten,7,0)</f>
        <v>Müller</v>
      </c>
      <c r="E588" s="37" t="s">
        <v>14</v>
      </c>
      <c r="F588" s="38">
        <v>850</v>
      </c>
      <c r="G588" s="39">
        <v>0.1</v>
      </c>
      <c r="H588" s="40"/>
      <c r="I588" s="40"/>
      <c r="J588" s="40">
        <v>0.85</v>
      </c>
      <c r="K588" s="41">
        <v>4</v>
      </c>
      <c r="L588" s="37" t="s">
        <v>19</v>
      </c>
      <c r="M588" s="42">
        <f t="shared" si="27"/>
        <v>85</v>
      </c>
      <c r="N588" s="42">
        <f t="shared" si="28"/>
        <v>5.0999999999999996</v>
      </c>
      <c r="O588" s="42">
        <f t="shared" si="29"/>
        <v>10</v>
      </c>
      <c r="P588" s="43" t="str">
        <f>VLOOKUP(J588,Trübheitsgrad!$B$4:$C$8,2)</f>
        <v>D</v>
      </c>
      <c r="Q588" s="37" t="str">
        <f>VLOOKUP(Händler_Namen,HändlerAdressen,4,0)</f>
        <v>Düsseldorf</v>
      </c>
    </row>
    <row r="589" spans="1:17" x14ac:dyDescent="0.25">
      <c r="A589" s="37" t="s">
        <v>28</v>
      </c>
      <c r="B589" s="37" t="s">
        <v>16</v>
      </c>
      <c r="C589" s="37" t="s">
        <v>23</v>
      </c>
      <c r="D589" s="37" t="str">
        <f>VLOOKUP(MitarbeitNamen,MitarbeiterDaten,7,0)</f>
        <v>Müller</v>
      </c>
      <c r="E589" s="37" t="s">
        <v>18</v>
      </c>
      <c r="F589" s="38">
        <v>20</v>
      </c>
      <c r="G589" s="39">
        <v>53.23</v>
      </c>
      <c r="H589" s="40" t="s">
        <v>21</v>
      </c>
      <c r="I589" s="40" t="s">
        <v>21</v>
      </c>
      <c r="J589" s="40">
        <v>0.51</v>
      </c>
      <c r="K589" s="41">
        <v>3</v>
      </c>
      <c r="L589" s="37" t="s">
        <v>22</v>
      </c>
      <c r="M589" s="42">
        <f t="shared" si="27"/>
        <v>1064.5999999999999</v>
      </c>
      <c r="N589" s="42">
        <f t="shared" si="28"/>
        <v>95.813999999999993</v>
      </c>
      <c r="O589" s="42">
        <f t="shared" si="29"/>
        <v>25</v>
      </c>
      <c r="P589" s="43" t="str">
        <f>VLOOKUP(J589,Trübheitsgrad!$B$4:$C$8,2)</f>
        <v>C</v>
      </c>
      <c r="Q589" s="37" t="str">
        <f>VLOOKUP(Händler_Namen,HändlerAdressen,4,0)</f>
        <v>Köln</v>
      </c>
    </row>
    <row r="590" spans="1:17" x14ac:dyDescent="0.25">
      <c r="A590" s="37" t="s">
        <v>28</v>
      </c>
      <c r="B590" s="37" t="s">
        <v>25</v>
      </c>
      <c r="C590" s="37" t="s">
        <v>29</v>
      </c>
      <c r="D590" s="37" t="str">
        <f>VLOOKUP(MitarbeitNamen,MitarbeiterDaten,7,0)</f>
        <v>Müller</v>
      </c>
      <c r="E590" s="37" t="s">
        <v>14</v>
      </c>
      <c r="F590" s="38">
        <v>268</v>
      </c>
      <c r="G590" s="39">
        <v>0.68</v>
      </c>
      <c r="H590" s="40" t="s">
        <v>21</v>
      </c>
      <c r="I590" s="40"/>
      <c r="J590" s="40">
        <v>0.24</v>
      </c>
      <c r="K590" s="41">
        <v>2</v>
      </c>
      <c r="L590" s="37" t="s">
        <v>15</v>
      </c>
      <c r="M590" s="42">
        <f t="shared" si="27"/>
        <v>182.24</v>
      </c>
      <c r="N590" s="42">
        <f t="shared" si="28"/>
        <v>10.9344</v>
      </c>
      <c r="O590" s="42">
        <f t="shared" si="29"/>
        <v>10</v>
      </c>
      <c r="P590" s="43" t="str">
        <f>VLOOKUP(J590,Trübheitsgrad!$B$4:$C$8,2)</f>
        <v>A</v>
      </c>
      <c r="Q590" s="37" t="str">
        <f>VLOOKUP(Händler_Namen,HändlerAdressen,4,0)</f>
        <v>Köln</v>
      </c>
    </row>
    <row r="591" spans="1:17" x14ac:dyDescent="0.25">
      <c r="A591" s="37" t="s">
        <v>28</v>
      </c>
      <c r="B591" s="37" t="s">
        <v>20</v>
      </c>
      <c r="C591" s="37" t="s">
        <v>29</v>
      </c>
      <c r="D591" s="37" t="str">
        <f>VLOOKUP(MitarbeitNamen,MitarbeiterDaten,7,0)</f>
        <v>Müller</v>
      </c>
      <c r="E591" s="37" t="s">
        <v>18</v>
      </c>
      <c r="F591" s="38">
        <v>20</v>
      </c>
      <c r="G591" s="39">
        <v>53.34</v>
      </c>
      <c r="H591" s="40" t="s">
        <v>21</v>
      </c>
      <c r="I591" s="40" t="s">
        <v>21</v>
      </c>
      <c r="J591" s="40">
        <v>0.08</v>
      </c>
      <c r="K591" s="41">
        <v>4</v>
      </c>
      <c r="L591" s="37" t="s">
        <v>22</v>
      </c>
      <c r="M591" s="42">
        <f t="shared" si="27"/>
        <v>1066.8000000000002</v>
      </c>
      <c r="N591" s="42">
        <f t="shared" si="28"/>
        <v>96.012000000000015</v>
      </c>
      <c r="O591" s="42">
        <f t="shared" si="29"/>
        <v>25</v>
      </c>
      <c r="P591" s="43" t="str">
        <f>VLOOKUP(J591,Trübheitsgrad!$B$4:$C$8,2)</f>
        <v>A</v>
      </c>
      <c r="Q591" s="37" t="str">
        <f>VLOOKUP(Händler_Namen,HändlerAdressen,4,0)</f>
        <v>Köln</v>
      </c>
    </row>
    <row r="592" spans="1:17" x14ac:dyDescent="0.25">
      <c r="A592" s="37" t="s">
        <v>28</v>
      </c>
      <c r="B592" s="37" t="s">
        <v>0</v>
      </c>
      <c r="C592" s="37" t="s">
        <v>29</v>
      </c>
      <c r="D592" s="37" t="str">
        <f>VLOOKUP(MitarbeitNamen,MitarbeiterDaten,7,0)</f>
        <v>Müller</v>
      </c>
      <c r="E592" s="37" t="s">
        <v>14</v>
      </c>
      <c r="F592" s="38">
        <v>433</v>
      </c>
      <c r="G592" s="39">
        <v>0.84</v>
      </c>
      <c r="H592" s="40" t="s">
        <v>21</v>
      </c>
      <c r="I592" s="40"/>
      <c r="J592" s="40">
        <v>0.94</v>
      </c>
      <c r="K592" s="41">
        <v>3</v>
      </c>
      <c r="L592" s="37" t="s">
        <v>15</v>
      </c>
      <c r="M592" s="42">
        <f t="shared" si="27"/>
        <v>363.71999999999997</v>
      </c>
      <c r="N592" s="42">
        <f t="shared" si="28"/>
        <v>21.823199999999996</v>
      </c>
      <c r="O592" s="42">
        <f t="shared" si="29"/>
        <v>10</v>
      </c>
      <c r="P592" s="43" t="str">
        <f>VLOOKUP(J592,Trübheitsgrad!$B$4:$C$8,2)</f>
        <v>E</v>
      </c>
      <c r="Q592" s="37" t="str">
        <f>VLOOKUP(Händler_Namen,HändlerAdressen,4,0)</f>
        <v>Köln</v>
      </c>
    </row>
    <row r="593" spans="1:17" x14ac:dyDescent="0.25">
      <c r="A593" s="37" t="s">
        <v>28</v>
      </c>
      <c r="B593" s="37" t="s">
        <v>20</v>
      </c>
      <c r="C593" s="37" t="s">
        <v>23</v>
      </c>
      <c r="D593" s="37" t="str">
        <f>VLOOKUP(MitarbeitNamen,MitarbeiterDaten,7,0)</f>
        <v>Müller</v>
      </c>
      <c r="E593" s="37" t="s">
        <v>18</v>
      </c>
      <c r="F593" s="38">
        <v>11</v>
      </c>
      <c r="G593" s="39">
        <v>52.31</v>
      </c>
      <c r="H593" s="40" t="s">
        <v>21</v>
      </c>
      <c r="I593" s="40" t="s">
        <v>21</v>
      </c>
      <c r="J593" s="40">
        <v>0.93</v>
      </c>
      <c r="K593" s="41">
        <v>1</v>
      </c>
      <c r="L593" s="37" t="s">
        <v>19</v>
      </c>
      <c r="M593" s="42">
        <f t="shared" si="27"/>
        <v>575.41000000000008</v>
      </c>
      <c r="N593" s="42">
        <f t="shared" si="28"/>
        <v>34.524600000000007</v>
      </c>
      <c r="O593" s="42">
        <f t="shared" si="29"/>
        <v>25</v>
      </c>
      <c r="P593" s="43" t="str">
        <f>VLOOKUP(J593,Trübheitsgrad!$B$4:$C$8,2)</f>
        <v>E</v>
      </c>
      <c r="Q593" s="37" t="str">
        <f>VLOOKUP(Händler_Namen,HändlerAdressen,4,0)</f>
        <v>Düsseldorf</v>
      </c>
    </row>
    <row r="594" spans="1:17" x14ac:dyDescent="0.25">
      <c r="A594" s="37" t="s">
        <v>28</v>
      </c>
      <c r="B594" s="37" t="s">
        <v>25</v>
      </c>
      <c r="C594" s="37" t="s">
        <v>13</v>
      </c>
      <c r="D594" s="37" t="str">
        <f>VLOOKUP(MitarbeitNamen,MitarbeiterDaten,7,0)</f>
        <v>Klose</v>
      </c>
      <c r="E594" s="37" t="s">
        <v>14</v>
      </c>
      <c r="F594" s="38">
        <v>899</v>
      </c>
      <c r="G594" s="39">
        <v>0.22</v>
      </c>
      <c r="H594" s="40"/>
      <c r="I594" s="40"/>
      <c r="J594" s="40">
        <v>0.18</v>
      </c>
      <c r="K594" s="41">
        <v>3</v>
      </c>
      <c r="L594" s="37" t="s">
        <v>22</v>
      </c>
      <c r="M594" s="42">
        <f t="shared" si="27"/>
        <v>197.78</v>
      </c>
      <c r="N594" s="42">
        <f t="shared" si="28"/>
        <v>11.8668</v>
      </c>
      <c r="O594" s="42">
        <f t="shared" si="29"/>
        <v>10</v>
      </c>
      <c r="P594" s="43" t="str">
        <f>VLOOKUP(J594,Trübheitsgrad!$B$4:$C$8,2)</f>
        <v>A</v>
      </c>
      <c r="Q594" s="37" t="str">
        <f>VLOOKUP(Händler_Namen,HändlerAdressen,4,0)</f>
        <v>Köln</v>
      </c>
    </row>
    <row r="595" spans="1:17" x14ac:dyDescent="0.25">
      <c r="A595" s="37" t="s">
        <v>28</v>
      </c>
      <c r="B595" s="37" t="s">
        <v>16</v>
      </c>
      <c r="C595" s="37" t="s">
        <v>17</v>
      </c>
      <c r="D595" s="37" t="str">
        <f>VLOOKUP(MitarbeitNamen,MitarbeiterDaten,7,0)</f>
        <v>Löw</v>
      </c>
      <c r="E595" s="37" t="s">
        <v>18</v>
      </c>
      <c r="F595" s="38">
        <v>49</v>
      </c>
      <c r="G595" s="39">
        <v>54.66</v>
      </c>
      <c r="H595" s="40"/>
      <c r="I595" s="40"/>
      <c r="J595" s="40">
        <v>0.94</v>
      </c>
      <c r="K595" s="41">
        <v>2</v>
      </c>
      <c r="L595" s="37" t="s">
        <v>15</v>
      </c>
      <c r="M595" s="42">
        <f t="shared" si="27"/>
        <v>2678.3399999999997</v>
      </c>
      <c r="N595" s="42">
        <f t="shared" si="28"/>
        <v>241.05059999999997</v>
      </c>
      <c r="O595" s="42">
        <f t="shared" si="29"/>
        <v>10</v>
      </c>
      <c r="P595" s="43" t="str">
        <f>VLOOKUP(J595,Trübheitsgrad!$B$4:$C$8,2)</f>
        <v>E</v>
      </c>
      <c r="Q595" s="37" t="str">
        <f>VLOOKUP(Händler_Namen,HändlerAdressen,4,0)</f>
        <v>Köln</v>
      </c>
    </row>
    <row r="596" spans="1:17" x14ac:dyDescent="0.25">
      <c r="A596" s="37" t="s">
        <v>28</v>
      </c>
      <c r="B596" s="37" t="s">
        <v>20</v>
      </c>
      <c r="C596" s="37" t="s">
        <v>85</v>
      </c>
      <c r="D596" s="37" t="str">
        <f>VLOOKUP(MitarbeitNamen,MitarbeiterDaten,7,0)</f>
        <v>Löw</v>
      </c>
      <c r="E596" s="37" t="s">
        <v>14</v>
      </c>
      <c r="F596" s="38">
        <v>871</v>
      </c>
      <c r="G596" s="39">
        <v>0.52</v>
      </c>
      <c r="H596" s="40" t="s">
        <v>21</v>
      </c>
      <c r="I596" s="40"/>
      <c r="J596" s="40">
        <v>0.54</v>
      </c>
      <c r="K596" s="41">
        <v>4</v>
      </c>
      <c r="L596" s="37" t="s">
        <v>24</v>
      </c>
      <c r="M596" s="42">
        <f t="shared" si="27"/>
        <v>452.92</v>
      </c>
      <c r="N596" s="42">
        <f t="shared" si="28"/>
        <v>27.1752</v>
      </c>
      <c r="O596" s="42">
        <f t="shared" si="29"/>
        <v>10</v>
      </c>
      <c r="P596" s="43" t="str">
        <f>VLOOKUP(J596,Trübheitsgrad!$B$4:$C$8,2)</f>
        <v>C</v>
      </c>
      <c r="Q596" s="37" t="str">
        <f>VLOOKUP(Händler_Namen,HändlerAdressen,4,0)</f>
        <v>München</v>
      </c>
    </row>
    <row r="597" spans="1:17" x14ac:dyDescent="0.25">
      <c r="A597" s="37" t="s">
        <v>28</v>
      </c>
      <c r="B597" s="37" t="s">
        <v>0</v>
      </c>
      <c r="C597" s="37" t="s">
        <v>29</v>
      </c>
      <c r="D597" s="37" t="str">
        <f>VLOOKUP(MitarbeitNamen,MitarbeiterDaten,7,0)</f>
        <v>Müller</v>
      </c>
      <c r="E597" s="37" t="s">
        <v>18</v>
      </c>
      <c r="F597" s="38">
        <v>33</v>
      </c>
      <c r="G597" s="39">
        <v>49.57</v>
      </c>
      <c r="H597" s="40" t="s">
        <v>21</v>
      </c>
      <c r="I597" s="40"/>
      <c r="J597" s="40">
        <v>0.82</v>
      </c>
      <c r="K597" s="41">
        <v>2</v>
      </c>
      <c r="L597" s="37" t="s">
        <v>24</v>
      </c>
      <c r="M597" s="42">
        <f t="shared" si="27"/>
        <v>1635.81</v>
      </c>
      <c r="N597" s="42">
        <f t="shared" si="28"/>
        <v>147.22289999999998</v>
      </c>
      <c r="O597" s="42">
        <f t="shared" si="29"/>
        <v>10</v>
      </c>
      <c r="P597" s="43" t="str">
        <f>VLOOKUP(J597,Trübheitsgrad!$B$4:$C$8,2)</f>
        <v>D</v>
      </c>
      <c r="Q597" s="37" t="str">
        <f>VLOOKUP(Händler_Namen,HändlerAdressen,4,0)</f>
        <v>München</v>
      </c>
    </row>
    <row r="598" spans="1:17" x14ac:dyDescent="0.25">
      <c r="A598" s="37" t="s">
        <v>28</v>
      </c>
      <c r="B598" s="37" t="s">
        <v>25</v>
      </c>
      <c r="C598" s="37" t="s">
        <v>26</v>
      </c>
      <c r="D598" s="37" t="e">
        <f>VLOOKUP(MitarbeitNamen,MitarbeiterDaten,7,0)</f>
        <v>#N/A</v>
      </c>
      <c r="E598" s="37" t="s">
        <v>14</v>
      </c>
      <c r="F598" s="38">
        <v>157</v>
      </c>
      <c r="G598" s="39">
        <v>0.64</v>
      </c>
      <c r="H598" s="40" t="s">
        <v>21</v>
      </c>
      <c r="I598" s="40"/>
      <c r="J598" s="40">
        <v>0.62</v>
      </c>
      <c r="K598" s="41">
        <v>1</v>
      </c>
      <c r="L598" s="37" t="s">
        <v>22</v>
      </c>
      <c r="M598" s="42">
        <f t="shared" si="27"/>
        <v>100.48</v>
      </c>
      <c r="N598" s="42">
        <f t="shared" si="28"/>
        <v>6.0288000000000004</v>
      </c>
      <c r="O598" s="42">
        <f t="shared" si="29"/>
        <v>10</v>
      </c>
      <c r="P598" s="43" t="str">
        <f>VLOOKUP(J598,Trübheitsgrad!$B$4:$C$8,2)</f>
        <v>D</v>
      </c>
      <c r="Q598" s="37" t="str">
        <f>VLOOKUP(Händler_Namen,HändlerAdressen,4,0)</f>
        <v>Köln</v>
      </c>
    </row>
    <row r="599" spans="1:17" x14ac:dyDescent="0.25">
      <c r="A599" s="37" t="s">
        <v>28</v>
      </c>
      <c r="B599" s="37" t="s">
        <v>0</v>
      </c>
      <c r="C599" s="37" t="s">
        <v>85</v>
      </c>
      <c r="D599" s="37" t="str">
        <f>VLOOKUP(MitarbeitNamen,MitarbeiterDaten,7,0)</f>
        <v>Löw</v>
      </c>
      <c r="E599" s="37" t="s">
        <v>18</v>
      </c>
      <c r="F599" s="38">
        <v>31</v>
      </c>
      <c r="G599" s="39">
        <v>53.54</v>
      </c>
      <c r="H599" s="40" t="s">
        <v>21</v>
      </c>
      <c r="I599" s="40"/>
      <c r="J599" s="40">
        <v>0.49</v>
      </c>
      <c r="K599" s="41">
        <v>4</v>
      </c>
      <c r="L599" s="37" t="s">
        <v>15</v>
      </c>
      <c r="M599" s="42">
        <f t="shared" si="27"/>
        <v>1659.74</v>
      </c>
      <c r="N599" s="42">
        <f t="shared" si="28"/>
        <v>149.3766</v>
      </c>
      <c r="O599" s="42">
        <f t="shared" si="29"/>
        <v>10</v>
      </c>
      <c r="P599" s="43" t="str">
        <f>VLOOKUP(J599,Trübheitsgrad!$B$4:$C$8,2)</f>
        <v>C</v>
      </c>
      <c r="Q599" s="37" t="str">
        <f>VLOOKUP(Händler_Namen,HändlerAdressen,4,0)</f>
        <v>Köln</v>
      </c>
    </row>
    <row r="600" spans="1:17" x14ac:dyDescent="0.25">
      <c r="A600" s="37" t="s">
        <v>28</v>
      </c>
      <c r="B600" s="37" t="s">
        <v>20</v>
      </c>
      <c r="C600" s="37" t="s">
        <v>85</v>
      </c>
      <c r="D600" s="37" t="str">
        <f>VLOOKUP(MitarbeitNamen,MitarbeiterDaten,7,0)</f>
        <v>Löw</v>
      </c>
      <c r="E600" s="37" t="s">
        <v>14</v>
      </c>
      <c r="F600" s="38">
        <v>367</v>
      </c>
      <c r="G600" s="39">
        <v>0.05</v>
      </c>
      <c r="H600" s="40" t="s">
        <v>21</v>
      </c>
      <c r="I600" s="40"/>
      <c r="J600" s="40">
        <v>0.52</v>
      </c>
      <c r="K600" s="41">
        <v>5</v>
      </c>
      <c r="L600" s="37" t="s">
        <v>15</v>
      </c>
      <c r="M600" s="42">
        <f t="shared" si="27"/>
        <v>18.350000000000001</v>
      </c>
      <c r="N600" s="42">
        <f t="shared" si="28"/>
        <v>1.101</v>
      </c>
      <c r="O600" s="42">
        <f t="shared" si="29"/>
        <v>10</v>
      </c>
      <c r="P600" s="43" t="str">
        <f>VLOOKUP(J600,Trübheitsgrad!$B$4:$C$8,2)</f>
        <v>C</v>
      </c>
      <c r="Q600" s="37" t="str">
        <f>VLOOKUP(Händler_Namen,HändlerAdressen,4,0)</f>
        <v>Köln</v>
      </c>
    </row>
    <row r="601" spans="1:17" x14ac:dyDescent="0.25">
      <c r="A601" s="37" t="s">
        <v>28</v>
      </c>
      <c r="B601" s="37" t="s">
        <v>20</v>
      </c>
      <c r="C601" s="37" t="s">
        <v>23</v>
      </c>
      <c r="D601" s="37" t="str">
        <f>VLOOKUP(MitarbeitNamen,MitarbeiterDaten,7,0)</f>
        <v>Müller</v>
      </c>
      <c r="E601" s="37" t="s">
        <v>18</v>
      </c>
      <c r="F601" s="38">
        <v>25</v>
      </c>
      <c r="G601" s="39">
        <v>45.55</v>
      </c>
      <c r="H601" s="40" t="s">
        <v>21</v>
      </c>
      <c r="I601" s="40" t="s">
        <v>21</v>
      </c>
      <c r="J601" s="40">
        <v>0.18</v>
      </c>
      <c r="K601" s="41">
        <v>4</v>
      </c>
      <c r="L601" s="37" t="s">
        <v>19</v>
      </c>
      <c r="M601" s="42">
        <f t="shared" si="27"/>
        <v>1138.75</v>
      </c>
      <c r="N601" s="42">
        <f t="shared" si="28"/>
        <v>102.4875</v>
      </c>
      <c r="O601" s="42">
        <f t="shared" si="29"/>
        <v>25</v>
      </c>
      <c r="P601" s="43" t="str">
        <f>VLOOKUP(J601,Trübheitsgrad!$B$4:$C$8,2)</f>
        <v>A</v>
      </c>
      <c r="Q601" s="37" t="str">
        <f>VLOOKUP(Händler_Namen,HändlerAdressen,4,0)</f>
        <v>Düsseldorf</v>
      </c>
    </row>
    <row r="602" spans="1:17" x14ac:dyDescent="0.25">
      <c r="A602" s="37" t="s">
        <v>28</v>
      </c>
      <c r="B602" s="37" t="s">
        <v>25</v>
      </c>
      <c r="C602" s="37" t="s">
        <v>23</v>
      </c>
      <c r="D602" s="37" t="str">
        <f>VLOOKUP(MitarbeitNamen,MitarbeiterDaten,7,0)</f>
        <v>Müller</v>
      </c>
      <c r="E602" s="37" t="s">
        <v>14</v>
      </c>
      <c r="F602" s="38">
        <v>375</v>
      </c>
      <c r="G602" s="39">
        <v>0.45</v>
      </c>
      <c r="H602" s="40"/>
      <c r="I602" s="40"/>
      <c r="J602" s="40">
        <v>0.95</v>
      </c>
      <c r="K602" s="41">
        <v>3</v>
      </c>
      <c r="L602" s="37" t="s">
        <v>19</v>
      </c>
      <c r="M602" s="42">
        <f t="shared" si="27"/>
        <v>168.75</v>
      </c>
      <c r="N602" s="42">
        <f t="shared" si="28"/>
        <v>10.125</v>
      </c>
      <c r="O602" s="42">
        <f t="shared" si="29"/>
        <v>10</v>
      </c>
      <c r="P602" s="43" t="str">
        <f>VLOOKUP(J602,Trübheitsgrad!$B$4:$C$8,2)</f>
        <v>E</v>
      </c>
      <c r="Q602" s="37" t="str">
        <f>VLOOKUP(Händler_Namen,HändlerAdressen,4,0)</f>
        <v>Düsseldorf</v>
      </c>
    </row>
    <row r="603" spans="1:17" x14ac:dyDescent="0.25">
      <c r="A603" s="37" t="s">
        <v>28</v>
      </c>
      <c r="B603" s="37" t="s">
        <v>25</v>
      </c>
      <c r="C603" s="37" t="s">
        <v>23</v>
      </c>
      <c r="D603" s="37" t="str">
        <f>VLOOKUP(MitarbeitNamen,MitarbeiterDaten,7,0)</f>
        <v>Müller</v>
      </c>
      <c r="E603" s="37" t="s">
        <v>14</v>
      </c>
      <c r="F603" s="38">
        <v>152</v>
      </c>
      <c r="G603" s="39">
        <v>0.45</v>
      </c>
      <c r="H603" s="40" t="s">
        <v>21</v>
      </c>
      <c r="I603" s="40" t="s">
        <v>21</v>
      </c>
      <c r="J603" s="40">
        <v>0.95</v>
      </c>
      <c r="K603" s="41">
        <v>2</v>
      </c>
      <c r="L603" s="37" t="s">
        <v>19</v>
      </c>
      <c r="M603" s="42">
        <f t="shared" si="27"/>
        <v>68.400000000000006</v>
      </c>
      <c r="N603" s="42">
        <f t="shared" si="28"/>
        <v>4.1040000000000001</v>
      </c>
      <c r="O603" s="42">
        <f t="shared" si="29"/>
        <v>25</v>
      </c>
      <c r="P603" s="43" t="str">
        <f>VLOOKUP(J603,Trübheitsgrad!$B$4:$C$8,2)</f>
        <v>E</v>
      </c>
      <c r="Q603" s="37" t="str">
        <f>VLOOKUP(Händler_Namen,HändlerAdressen,4,0)</f>
        <v>Düsseldorf</v>
      </c>
    </row>
    <row r="604" spans="1:17" x14ac:dyDescent="0.25">
      <c r="A604" s="37" t="s">
        <v>27</v>
      </c>
      <c r="B604" s="37" t="s">
        <v>25</v>
      </c>
      <c r="C604" s="37" t="s">
        <v>23</v>
      </c>
      <c r="D604" s="37" t="str">
        <f>VLOOKUP(MitarbeitNamen,MitarbeiterDaten,7,0)</f>
        <v>Müller</v>
      </c>
      <c r="E604" s="37" t="s">
        <v>18</v>
      </c>
      <c r="F604" s="38">
        <v>5</v>
      </c>
      <c r="G604" s="39">
        <v>50</v>
      </c>
      <c r="H604" s="40" t="s">
        <v>21</v>
      </c>
      <c r="I604" s="40" t="s">
        <v>21</v>
      </c>
      <c r="J604" s="40">
        <v>0.95</v>
      </c>
      <c r="K604" s="41">
        <v>1</v>
      </c>
      <c r="L604" s="37" t="s">
        <v>19</v>
      </c>
      <c r="M604" s="42">
        <f t="shared" si="27"/>
        <v>250</v>
      </c>
      <c r="N604" s="42">
        <f t="shared" si="28"/>
        <v>15</v>
      </c>
      <c r="O604" s="42">
        <f t="shared" si="29"/>
        <v>25</v>
      </c>
      <c r="P604" s="43" t="str">
        <f>VLOOKUP(J604,Trübheitsgrad!$B$4:$C$8,2)</f>
        <v>E</v>
      </c>
      <c r="Q604" s="37" t="str">
        <f>VLOOKUP(Händler_Namen,HändlerAdressen,4,0)</f>
        <v>Düsseldorf</v>
      </c>
    </row>
    <row r="605" spans="1:17" x14ac:dyDescent="0.25">
      <c r="A605" s="37" t="s">
        <v>27</v>
      </c>
      <c r="B605" s="37" t="s">
        <v>25</v>
      </c>
      <c r="C605" s="37" t="s">
        <v>23</v>
      </c>
      <c r="D605" s="37" t="str">
        <f>VLOOKUP(MitarbeitNamen,MitarbeiterDaten,7,0)</f>
        <v>Müller</v>
      </c>
      <c r="E605" s="37" t="s">
        <v>18</v>
      </c>
      <c r="F605" s="38">
        <v>10</v>
      </c>
      <c r="G605" s="39">
        <v>60</v>
      </c>
      <c r="H605" s="40" t="s">
        <v>21</v>
      </c>
      <c r="I605" s="40" t="s">
        <v>21</v>
      </c>
      <c r="J605" s="40">
        <v>0.95</v>
      </c>
      <c r="K605" s="41">
        <v>2</v>
      </c>
      <c r="L605" s="37" t="s">
        <v>19</v>
      </c>
      <c r="M605" s="42">
        <f t="shared" si="27"/>
        <v>600</v>
      </c>
      <c r="N605" s="42">
        <f t="shared" si="28"/>
        <v>36</v>
      </c>
      <c r="O605" s="42">
        <f t="shared" si="29"/>
        <v>25</v>
      </c>
      <c r="P605" s="43" t="str">
        <f>VLOOKUP(J605,Trübheitsgrad!$B$4:$C$8,2)</f>
        <v>E</v>
      </c>
      <c r="Q605" s="37" t="str">
        <f>VLOOKUP(Händler_Namen,HändlerAdressen,4,0)</f>
        <v>Düsseldorf</v>
      </c>
    </row>
    <row r="606" spans="1:17" x14ac:dyDescent="0.25">
      <c r="A606" s="37" t="s">
        <v>28</v>
      </c>
      <c r="B606" s="37" t="s">
        <v>25</v>
      </c>
      <c r="C606" s="37" t="s">
        <v>23</v>
      </c>
      <c r="D606" s="37" t="str">
        <f>VLOOKUP(MitarbeitNamen,MitarbeiterDaten,7,0)</f>
        <v>Müller</v>
      </c>
      <c r="E606" s="37" t="s">
        <v>18</v>
      </c>
      <c r="F606" s="38">
        <v>51</v>
      </c>
      <c r="G606" s="39">
        <v>50</v>
      </c>
      <c r="H606" s="40" t="s">
        <v>21</v>
      </c>
      <c r="I606" s="40"/>
      <c r="J606" s="40">
        <v>0.95</v>
      </c>
      <c r="K606" s="37">
        <v>2</v>
      </c>
      <c r="L606" s="37" t="s">
        <v>19</v>
      </c>
      <c r="M606" s="42">
        <f t="shared" si="27"/>
        <v>2550</v>
      </c>
      <c r="N606" s="42">
        <f t="shared" si="28"/>
        <v>229.5</v>
      </c>
      <c r="O606" s="42">
        <f t="shared" si="29"/>
        <v>10</v>
      </c>
      <c r="P606" s="43" t="str">
        <f>VLOOKUP(J606,Trübheitsgrad!$B$4:$C$8,2)</f>
        <v>E</v>
      </c>
      <c r="Q606" s="37" t="str">
        <f>VLOOKUP(Händler_Namen,HändlerAdressen,4,0)</f>
        <v>Düsseldorf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8"/>
  <sheetViews>
    <sheetView zoomScale="130" zoomScaleNormal="130" workbookViewId="0">
      <selection activeCell="B7" sqref="B7"/>
    </sheetView>
  </sheetViews>
  <sheetFormatPr baseColWidth="10" defaultRowHeight="12.75" x14ac:dyDescent="0.2"/>
  <cols>
    <col min="1" max="1" width="12.140625" style="1" customWidth="1"/>
    <col min="2" max="2" width="13.5703125" style="1" customWidth="1"/>
    <col min="3" max="16384" width="11.42578125" style="1"/>
  </cols>
  <sheetData>
    <row r="1" spans="1:3" x14ac:dyDescent="0.2">
      <c r="A1" s="1" t="s">
        <v>65</v>
      </c>
    </row>
    <row r="2" spans="1:3" ht="13.5" thickBot="1" x14ac:dyDescent="0.25"/>
    <row r="3" spans="1:3" ht="13.5" thickBot="1" x14ac:dyDescent="0.25">
      <c r="A3" s="6" t="s">
        <v>41</v>
      </c>
      <c r="B3" s="5" t="s">
        <v>40</v>
      </c>
      <c r="C3" s="4" t="s">
        <v>66</v>
      </c>
    </row>
    <row r="4" spans="1:3" x14ac:dyDescent="0.2">
      <c r="A4" s="1" t="s">
        <v>39</v>
      </c>
      <c r="B4" s="3">
        <v>0</v>
      </c>
      <c r="C4" s="2" t="s">
        <v>38</v>
      </c>
    </row>
    <row r="5" spans="1:3" x14ac:dyDescent="0.2">
      <c r="A5" s="1" t="s">
        <v>37</v>
      </c>
      <c r="B5" s="3">
        <v>0.34</v>
      </c>
      <c r="C5" s="2" t="s">
        <v>36</v>
      </c>
    </row>
    <row r="6" spans="1:3" x14ac:dyDescent="0.2">
      <c r="A6" s="1" t="s">
        <v>35</v>
      </c>
      <c r="B6" s="3">
        <v>0.46</v>
      </c>
      <c r="C6" s="2" t="s">
        <v>34</v>
      </c>
    </row>
    <row r="7" spans="1:3" x14ac:dyDescent="0.2">
      <c r="A7" s="1" t="s">
        <v>33</v>
      </c>
      <c r="B7" s="3">
        <v>0.57999999999999996</v>
      </c>
      <c r="C7" s="2" t="s">
        <v>32</v>
      </c>
    </row>
    <row r="8" spans="1:3" x14ac:dyDescent="0.2">
      <c r="A8" s="1" t="s">
        <v>31</v>
      </c>
      <c r="B8" s="3">
        <v>0.91</v>
      </c>
      <c r="C8" s="2" t="s">
        <v>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30" zoomScaleNormal="130" workbookViewId="0">
      <selection activeCell="B3" sqref="A3:B9"/>
    </sheetView>
  </sheetViews>
  <sheetFormatPr baseColWidth="10" defaultRowHeight="12.75" x14ac:dyDescent="0.2"/>
  <cols>
    <col min="1" max="1" width="13.7109375" style="1" customWidth="1"/>
    <col min="2" max="5" width="18.7109375" style="1" customWidth="1"/>
    <col min="6" max="16384" width="11.42578125" style="1"/>
  </cols>
  <sheetData>
    <row r="1" spans="1:5" ht="33" customHeight="1" thickBot="1" x14ac:dyDescent="0.25">
      <c r="A1" s="27" t="s">
        <v>58</v>
      </c>
      <c r="B1" s="28"/>
      <c r="C1" s="28"/>
      <c r="D1" s="28"/>
      <c r="E1" s="29"/>
    </row>
    <row r="2" spans="1:5" ht="30" customHeight="1" thickBot="1" x14ac:dyDescent="0.25">
      <c r="A2" s="10" t="s">
        <v>57</v>
      </c>
      <c r="B2" s="9" t="s">
        <v>56</v>
      </c>
      <c r="C2" s="9" t="s">
        <v>55</v>
      </c>
      <c r="D2" s="9" t="s">
        <v>54</v>
      </c>
      <c r="E2" s="8" t="s">
        <v>53</v>
      </c>
    </row>
    <row r="3" spans="1:5" x14ac:dyDescent="0.2">
      <c r="A3" s="1" t="s">
        <v>52</v>
      </c>
      <c r="B3" s="7" t="s">
        <v>24</v>
      </c>
      <c r="C3" s="7" t="s">
        <v>51</v>
      </c>
      <c r="D3" s="1">
        <v>80808</v>
      </c>
      <c r="E3" s="7" t="s">
        <v>50</v>
      </c>
    </row>
    <row r="4" spans="1:5" x14ac:dyDescent="0.2">
      <c r="A4" s="1" t="s">
        <v>49</v>
      </c>
      <c r="B4" s="7" t="s">
        <v>15</v>
      </c>
      <c r="C4" s="7" t="s">
        <v>48</v>
      </c>
      <c r="D4" s="1">
        <v>50505</v>
      </c>
      <c r="E4" s="7" t="s">
        <v>45</v>
      </c>
    </row>
    <row r="5" spans="1:5" x14ac:dyDescent="0.2">
      <c r="A5" s="1" t="s">
        <v>47</v>
      </c>
      <c r="B5" s="7" t="s">
        <v>22</v>
      </c>
      <c r="C5" s="7" t="s">
        <v>46</v>
      </c>
      <c r="D5" s="1">
        <v>50555</v>
      </c>
      <c r="E5" s="7" t="s">
        <v>45</v>
      </c>
    </row>
    <row r="6" spans="1:5" x14ac:dyDescent="0.2">
      <c r="A6" s="1" t="s">
        <v>47</v>
      </c>
      <c r="B6" s="7" t="s">
        <v>78</v>
      </c>
      <c r="C6" s="7" t="s">
        <v>100</v>
      </c>
      <c r="D6" s="1">
        <v>50555</v>
      </c>
      <c r="E6" s="7" t="s">
        <v>45</v>
      </c>
    </row>
    <row r="7" spans="1:5" x14ac:dyDescent="0.2">
      <c r="A7" s="1" t="s">
        <v>44</v>
      </c>
      <c r="B7" s="7" t="s">
        <v>68</v>
      </c>
      <c r="C7" s="7" t="s">
        <v>77</v>
      </c>
      <c r="D7" s="1">
        <v>40404</v>
      </c>
      <c r="E7" s="7" t="s">
        <v>42</v>
      </c>
    </row>
    <row r="8" spans="1:5" x14ac:dyDescent="0.2">
      <c r="A8" s="1" t="s">
        <v>44</v>
      </c>
      <c r="B8" s="7" t="s">
        <v>19</v>
      </c>
      <c r="C8" s="7" t="s">
        <v>43</v>
      </c>
      <c r="D8" s="1">
        <v>44444</v>
      </c>
      <c r="E8" s="7" t="s">
        <v>42</v>
      </c>
    </row>
    <row r="9" spans="1:5" x14ac:dyDescent="0.2">
      <c r="A9" s="1" t="s">
        <v>49</v>
      </c>
      <c r="B9" s="1" t="s">
        <v>63</v>
      </c>
      <c r="C9" s="1" t="s">
        <v>64</v>
      </c>
      <c r="D9" s="1">
        <v>55555</v>
      </c>
      <c r="E9" s="1" t="s">
        <v>45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30" zoomScaleNormal="130" workbookViewId="0">
      <selection activeCell="B3" sqref="B3:H7"/>
    </sheetView>
  </sheetViews>
  <sheetFormatPr baseColWidth="10" defaultRowHeight="12.75" x14ac:dyDescent="0.2"/>
  <cols>
    <col min="1" max="1" width="11.42578125" style="1"/>
    <col min="2" max="2" width="17.7109375" style="1" customWidth="1"/>
    <col min="3" max="8" width="14.85546875" style="1" customWidth="1"/>
    <col min="9" max="16384" width="11.42578125" style="1"/>
  </cols>
  <sheetData>
    <row r="1" spans="1:8" ht="33" customHeight="1" thickBot="1" x14ac:dyDescent="0.25">
      <c r="A1" s="27" t="s">
        <v>79</v>
      </c>
      <c r="B1" s="28"/>
      <c r="C1" s="28"/>
      <c r="D1" s="28"/>
      <c r="E1" s="28"/>
      <c r="F1" s="28"/>
      <c r="G1" s="28"/>
      <c r="H1" s="29"/>
    </row>
    <row r="2" spans="1:8" ht="30" customHeight="1" thickBot="1" x14ac:dyDescent="0.25">
      <c r="A2" s="10" t="s">
        <v>80</v>
      </c>
      <c r="B2" s="19" t="s">
        <v>81</v>
      </c>
      <c r="C2" s="19" t="s">
        <v>82</v>
      </c>
      <c r="D2" s="19" t="s">
        <v>83</v>
      </c>
      <c r="E2" s="19" t="s">
        <v>54</v>
      </c>
      <c r="F2" s="19" t="s">
        <v>53</v>
      </c>
      <c r="G2" s="19" t="s">
        <v>84</v>
      </c>
      <c r="H2" s="20" t="s">
        <v>99</v>
      </c>
    </row>
    <row r="3" spans="1:8" x14ac:dyDescent="0.2">
      <c r="A3" s="1">
        <v>1</v>
      </c>
      <c r="B3" s="7" t="s">
        <v>13</v>
      </c>
      <c r="C3" s="7" t="s">
        <v>87</v>
      </c>
      <c r="D3" s="1" t="s">
        <v>90</v>
      </c>
      <c r="E3" s="1">
        <v>20202</v>
      </c>
      <c r="F3" s="1" t="s">
        <v>96</v>
      </c>
      <c r="G3" s="30">
        <v>3595.62</v>
      </c>
      <c r="H3" s="31" t="s">
        <v>97</v>
      </c>
    </row>
    <row r="4" spans="1:8" x14ac:dyDescent="0.2">
      <c r="A4" s="1">
        <v>2</v>
      </c>
      <c r="B4" s="7" t="s">
        <v>29</v>
      </c>
      <c r="C4" s="7" t="s">
        <v>87</v>
      </c>
      <c r="D4" s="1" t="s">
        <v>92</v>
      </c>
      <c r="E4" s="1">
        <v>60606</v>
      </c>
      <c r="F4" s="1" t="s">
        <v>95</v>
      </c>
      <c r="G4" s="30">
        <v>4585.6000000000004</v>
      </c>
      <c r="H4" s="31" t="s">
        <v>13</v>
      </c>
    </row>
    <row r="5" spans="1:8" x14ac:dyDescent="0.2">
      <c r="A5" s="1">
        <v>3</v>
      </c>
      <c r="B5" s="7" t="s">
        <v>85</v>
      </c>
      <c r="C5" s="7" t="s">
        <v>89</v>
      </c>
      <c r="D5" s="1" t="s">
        <v>91</v>
      </c>
      <c r="E5" s="1">
        <v>60666</v>
      </c>
      <c r="F5" s="1" t="s">
        <v>95</v>
      </c>
      <c r="G5" s="30">
        <v>2965.66</v>
      </c>
      <c r="H5" s="31" t="s">
        <v>98</v>
      </c>
    </row>
    <row r="6" spans="1:8" x14ac:dyDescent="0.2">
      <c r="A6" s="1">
        <v>4</v>
      </c>
      <c r="B6" s="7" t="s">
        <v>23</v>
      </c>
      <c r="C6" s="7" t="s">
        <v>88</v>
      </c>
      <c r="D6" s="1" t="s">
        <v>93</v>
      </c>
      <c r="E6" s="1">
        <v>20222</v>
      </c>
      <c r="F6" s="1" t="s">
        <v>96</v>
      </c>
      <c r="G6" s="30">
        <v>4545.45</v>
      </c>
      <c r="H6" s="31" t="s">
        <v>13</v>
      </c>
    </row>
    <row r="7" spans="1:8" x14ac:dyDescent="0.2">
      <c r="A7" s="1">
        <v>5</v>
      </c>
      <c r="B7" s="1" t="s">
        <v>17</v>
      </c>
      <c r="C7" s="1" t="s">
        <v>86</v>
      </c>
      <c r="D7" s="1" t="s">
        <v>94</v>
      </c>
      <c r="E7" s="1">
        <v>55555</v>
      </c>
      <c r="F7" s="1" t="s">
        <v>45</v>
      </c>
      <c r="G7" s="30">
        <v>3156.5</v>
      </c>
      <c r="H7" s="2" t="s">
        <v>98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Liste</vt:lpstr>
      <vt:lpstr>Trübheitsgrad</vt:lpstr>
      <vt:lpstr>HändlerDaten</vt:lpstr>
      <vt:lpstr>MitarbeiterÜbersicht</vt:lpstr>
      <vt:lpstr>Liste!Händler_Namen</vt:lpstr>
      <vt:lpstr>HändlerAdressen</vt:lpstr>
      <vt:lpstr>MitarbeiterDaten</vt:lpstr>
      <vt:lpstr>MitarbeitNamen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 Trainer</dc:creator>
  <cp:lastModifiedBy>Trainer Trainer</cp:lastModifiedBy>
  <dcterms:created xsi:type="dcterms:W3CDTF">2010-07-06T18:26:13Z</dcterms:created>
  <dcterms:modified xsi:type="dcterms:W3CDTF">2010-07-11T19:43:47Z</dcterms:modified>
</cp:coreProperties>
</file>